
<file path=[Content_Types].xml><?xml version="1.0" encoding="utf-8"?>
<Types xmlns="http://schemas.openxmlformats.org/package/2006/content-type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1955"/>
  </bookViews>
  <sheets>
    <sheet name="Rekapitulace stavby" sheetId="1" r:id="rId1"/>
    <sheet name="01 - SO1_Soupis prací - o..." sheetId="2" r:id="rId2"/>
    <sheet name="02 - SO1_Soupis prací - p..." sheetId="3" r:id="rId3"/>
    <sheet name="01 - SO2_Soupis prací - o..." sheetId="4" r:id="rId4"/>
    <sheet name="02 - SO2_Soupis prací - p..." sheetId="5" r:id="rId5"/>
    <sheet name="03 - SO2_Soupis prací - p..." sheetId="6" r:id="rId6"/>
    <sheet name="01 - SO3_Soupis prací - o..." sheetId="7" r:id="rId7"/>
    <sheet name="02 - SO3_Soupis prací - p..." sheetId="8" r:id="rId8"/>
    <sheet name="01 - SO4_Soupis prací - o..." sheetId="9" r:id="rId9"/>
    <sheet name="02 - SO4_Soupis prací - p..." sheetId="10" r:id="rId10"/>
    <sheet name="01 - SO5_Soupis prací " sheetId="11" r:id="rId11"/>
    <sheet name="01 - Soupis nákladů" sheetId="12" r:id="rId12"/>
    <sheet name="Pokyny pro vyplnění" sheetId="13" r:id="rId13"/>
  </sheets>
  <definedNames>
    <definedName name="_xlnm._FilterDatabase" localSheetId="1" hidden="1">'01 - SO1_Soupis prací - o...'!$C$83:$K$98</definedName>
    <definedName name="_xlnm._FilterDatabase" localSheetId="3" hidden="1">'01 - SO2_Soupis prací - o...'!$C$83:$K$100</definedName>
    <definedName name="_xlnm._FilterDatabase" localSheetId="6" hidden="1">'01 - SO3_Soupis prací - o...'!$C$83:$K$100</definedName>
    <definedName name="_xlnm._FilterDatabase" localSheetId="8" hidden="1">'01 - SO4_Soupis prací - o...'!$C$83:$K$100</definedName>
    <definedName name="_xlnm._FilterDatabase" localSheetId="10" hidden="1">'01 - SO5_Soupis prací '!$C$85:$K$120</definedName>
    <definedName name="_xlnm._FilterDatabase" localSheetId="11" hidden="1">'01 - Soupis nákladů'!$C$83:$K$102</definedName>
    <definedName name="_xlnm._FilterDatabase" localSheetId="2" hidden="1">'02 - SO1_Soupis prací - p...'!$C$87:$K$181</definedName>
    <definedName name="_xlnm._FilterDatabase" localSheetId="4" hidden="1">'02 - SO2_Soupis prací - p...'!$C$86:$K$128</definedName>
    <definedName name="_xlnm._FilterDatabase" localSheetId="7" hidden="1">'02 - SO3_Soupis prací - p...'!$C$91:$K$273</definedName>
    <definedName name="_xlnm._FilterDatabase" localSheetId="9" hidden="1">'02 - SO4_Soupis prací - p...'!$C$88:$K$164</definedName>
    <definedName name="_xlnm._FilterDatabase" localSheetId="5" hidden="1">'03 - SO2_Soupis prací - p...'!$C$86:$K$176</definedName>
    <definedName name="_xlnm.Print_Titles" localSheetId="1">'01 - SO1_Soupis prací - o...'!$83:$83</definedName>
    <definedName name="_xlnm.Print_Titles" localSheetId="3">'01 - SO2_Soupis prací - o...'!$83:$83</definedName>
    <definedName name="_xlnm.Print_Titles" localSheetId="6">'01 - SO3_Soupis prací - o...'!$83:$83</definedName>
    <definedName name="_xlnm.Print_Titles" localSheetId="8">'01 - SO4_Soupis prací - o...'!$83:$83</definedName>
    <definedName name="_xlnm.Print_Titles" localSheetId="10">'01 - SO5_Soupis prací '!$85:$85</definedName>
    <definedName name="_xlnm.Print_Titles" localSheetId="11">'01 - Soupis nákladů'!$83:$83</definedName>
    <definedName name="_xlnm.Print_Titles" localSheetId="2">'02 - SO1_Soupis prací - p...'!$87:$87</definedName>
    <definedName name="_xlnm.Print_Titles" localSheetId="4">'02 - SO2_Soupis prací - p...'!$86:$86</definedName>
    <definedName name="_xlnm.Print_Titles" localSheetId="7">'02 - SO3_Soupis prací - p...'!$91:$91</definedName>
    <definedName name="_xlnm.Print_Titles" localSheetId="9">'02 - SO4_Soupis prací - p...'!$88:$88</definedName>
    <definedName name="_xlnm.Print_Titles" localSheetId="5">'03 - SO2_Soupis prací - p...'!$86:$86</definedName>
    <definedName name="_xlnm.Print_Titles" localSheetId="0">'Rekapitulace stavby'!$49:$49</definedName>
    <definedName name="_xlnm.Print_Area" localSheetId="1">'01 - SO1_Soupis prací - o...'!$C$4:$J$38,'01 - SO1_Soupis prací - o...'!$C$44:$J$63,'01 - SO1_Soupis prací - o...'!$C$69:$K$98</definedName>
    <definedName name="_xlnm.Print_Area" localSheetId="3">'01 - SO2_Soupis prací - o...'!$C$4:$J$38,'01 - SO2_Soupis prací - o...'!$C$44:$J$63,'01 - SO2_Soupis prací - o...'!$C$69:$K$100</definedName>
    <definedName name="_xlnm.Print_Area" localSheetId="6">'01 - SO3_Soupis prací - o...'!$C$4:$J$38,'01 - SO3_Soupis prací - o...'!$C$44:$J$63,'01 - SO3_Soupis prací - o...'!$C$69:$K$100</definedName>
    <definedName name="_xlnm.Print_Area" localSheetId="8">'01 - SO4_Soupis prací - o...'!$C$4:$J$38,'01 - SO4_Soupis prací - o...'!$C$44:$J$63,'01 - SO4_Soupis prací - o...'!$C$69:$K$100</definedName>
    <definedName name="_xlnm.Print_Area" localSheetId="10">'01 - SO5_Soupis prací '!$C$4:$J$38,'01 - SO5_Soupis prací '!$C$44:$J$65,'01 - SO5_Soupis prací '!$C$71:$K$120</definedName>
    <definedName name="_xlnm.Print_Area" localSheetId="11">'01 - Soupis nákladů'!$C$4:$J$38,'01 - Soupis nákladů'!$C$44:$J$63,'01 - Soupis nákladů'!$C$69:$K$102</definedName>
    <definedName name="_xlnm.Print_Area" localSheetId="2">'02 - SO1_Soupis prací - p...'!$C$4:$J$38,'02 - SO1_Soupis prací - p...'!$C$44:$J$67,'02 - SO1_Soupis prací - p...'!$C$73:$K$181</definedName>
    <definedName name="_xlnm.Print_Area" localSheetId="4">'02 - SO2_Soupis prací - p...'!$C$4:$J$38,'02 - SO2_Soupis prací - p...'!$C$44:$J$66,'02 - SO2_Soupis prací - p...'!$C$72:$K$128</definedName>
    <definedName name="_xlnm.Print_Area" localSheetId="7">'02 - SO3_Soupis prací - p...'!$C$4:$J$38,'02 - SO3_Soupis prací - p...'!$C$44:$J$71,'02 - SO3_Soupis prací - p...'!$C$77:$K$273</definedName>
    <definedName name="_xlnm.Print_Area" localSheetId="9">'02 - SO4_Soupis prací - p...'!$C$4:$J$38,'02 - SO4_Soupis prací - p...'!$C$44:$J$68,'02 - SO4_Soupis prací - p...'!$C$74:$K$164</definedName>
    <definedName name="_xlnm.Print_Area" localSheetId="5">'03 - SO2_Soupis prací - p...'!$C$4:$J$38,'03 - SO2_Soupis prací - p...'!$C$44:$J$66,'03 - SO2_Soupis prací - p...'!$C$72:$K$176</definedName>
    <definedName name="_xlnm.Print_Area" localSheetId="12">'Pokyny pro vyplnění'!$B$2:$K$69,'Pokyny pro vyplnění'!$B$72:$K$116,'Pokyny pro vyplnění'!$B$119:$K$188,'Pokyny pro vyplnění'!$B$196:$K$216</definedName>
    <definedName name="_xlnm.Print_Area" localSheetId="0">'Rekapitulace stavby'!$D$4:$AO$33,'Rekapitulace stavby'!$C$39:$AQ$69</definedName>
  </definedNames>
  <calcPr calcId="125725"/>
</workbook>
</file>

<file path=xl/calcChain.xml><?xml version="1.0" encoding="utf-8"?>
<calcChain xmlns="http://schemas.openxmlformats.org/spreadsheetml/2006/main">
  <c r="AY68" i="1"/>
  <c r="AX68"/>
  <c r="BI101" i="12"/>
  <c r="BH101"/>
  <c r="BG101"/>
  <c r="BF101"/>
  <c r="T101"/>
  <c r="R101"/>
  <c r="P101"/>
  <c r="BK101"/>
  <c r="J101"/>
  <c r="BE101" s="1"/>
  <c r="J32" s="1"/>
  <c r="AV68" i="1" s="1"/>
  <c r="BI99" i="12"/>
  <c r="BH99"/>
  <c r="BG99"/>
  <c r="BF99"/>
  <c r="T99"/>
  <c r="R99"/>
  <c r="P99"/>
  <c r="BK99"/>
  <c r="J99"/>
  <c r="BE99"/>
  <c r="BI97"/>
  <c r="BH97"/>
  <c r="BG97"/>
  <c r="BF97"/>
  <c r="T97"/>
  <c r="R97"/>
  <c r="P97"/>
  <c r="BK97"/>
  <c r="J97"/>
  <c r="BE97"/>
  <c r="BI95"/>
  <c r="BH95"/>
  <c r="BG95"/>
  <c r="BF95"/>
  <c r="T95"/>
  <c r="R95"/>
  <c r="P95"/>
  <c r="BK95"/>
  <c r="J95"/>
  <c r="BE95"/>
  <c r="BI93"/>
  <c r="BH93"/>
  <c r="BG93"/>
  <c r="BF93"/>
  <c r="T93"/>
  <c r="R93"/>
  <c r="P93"/>
  <c r="BK93"/>
  <c r="J93"/>
  <c r="BE93"/>
  <c r="BI91"/>
  <c r="BH91"/>
  <c r="BG91"/>
  <c r="BF91"/>
  <c r="T91"/>
  <c r="R91"/>
  <c r="P91"/>
  <c r="BK91"/>
  <c r="J91"/>
  <c r="BE91"/>
  <c r="BI89"/>
  <c r="F36" s="1"/>
  <c r="BD68" i="1" s="1"/>
  <c r="BD67" s="1"/>
  <c r="BH89" i="12"/>
  <c r="BG89"/>
  <c r="BF89"/>
  <c r="T89"/>
  <c r="R89"/>
  <c r="P89"/>
  <c r="BK89"/>
  <c r="J89"/>
  <c r="BE89"/>
  <c r="BI87"/>
  <c r="BH87"/>
  <c r="F35" s="1"/>
  <c r="BC68" i="1" s="1"/>
  <c r="BC67" s="1"/>
  <c r="AY67" s="1"/>
  <c r="BG87" i="12"/>
  <c r="F34"/>
  <c r="BB68" i="1" s="1"/>
  <c r="BB67" s="1"/>
  <c r="AX67" s="1"/>
  <c r="BF87" i="12"/>
  <c r="J33" s="1"/>
  <c r="AW68" i="1" s="1"/>
  <c r="T87" i="12"/>
  <c r="T86"/>
  <c r="T85" s="1"/>
  <c r="T84" s="1"/>
  <c r="R87"/>
  <c r="R86"/>
  <c r="R85" s="1"/>
  <c r="R84" s="1"/>
  <c r="P87"/>
  <c r="P86"/>
  <c r="P85" s="1"/>
  <c r="P84" s="1"/>
  <c r="AU68" i="1" s="1"/>
  <c r="AU67" s="1"/>
  <c r="BK87" i="12"/>
  <c r="BK86" s="1"/>
  <c r="J87"/>
  <c r="BE87"/>
  <c r="F32" s="1"/>
  <c r="AZ68" i="1" s="1"/>
  <c r="AZ67" s="1"/>
  <c r="AV67" s="1"/>
  <c r="J80" i="12"/>
  <c r="F78"/>
  <c r="E76"/>
  <c r="J55"/>
  <c r="F53"/>
  <c r="E51"/>
  <c r="J20"/>
  <c r="E20"/>
  <c r="F81"/>
  <c r="F56"/>
  <c r="J19"/>
  <c r="J17"/>
  <c r="E17"/>
  <c r="F55" s="1"/>
  <c r="F80"/>
  <c r="J16"/>
  <c r="J14"/>
  <c r="J78" s="1"/>
  <c r="E7"/>
  <c r="E72"/>
  <c r="E47"/>
  <c r="AY66" i="1"/>
  <c r="AX66"/>
  <c r="BI120" i="11"/>
  <c r="BH120"/>
  <c r="BG120"/>
  <c r="BF120"/>
  <c r="T120"/>
  <c r="T119" s="1"/>
  <c r="T118" s="1"/>
  <c r="R120"/>
  <c r="R119"/>
  <c r="R118" s="1"/>
  <c r="P120"/>
  <c r="P119"/>
  <c r="P118"/>
  <c r="BK120"/>
  <c r="BK119" s="1"/>
  <c r="J120"/>
  <c r="BE120"/>
  <c r="BI116"/>
  <c r="BH116"/>
  <c r="BG116"/>
  <c r="BF116"/>
  <c r="T116"/>
  <c r="R116"/>
  <c r="P116"/>
  <c r="BK116"/>
  <c r="J116"/>
  <c r="BE116"/>
  <c r="BI114"/>
  <c r="BH114"/>
  <c r="BG114"/>
  <c r="BF114"/>
  <c r="T114"/>
  <c r="R114"/>
  <c r="P114"/>
  <c r="BK114"/>
  <c r="J114"/>
  <c r="BE114"/>
  <c r="BI112"/>
  <c r="BH112"/>
  <c r="BG112"/>
  <c r="BF112"/>
  <c r="T112"/>
  <c r="R112"/>
  <c r="P112"/>
  <c r="BK112"/>
  <c r="J112"/>
  <c r="BE112"/>
  <c r="BI109"/>
  <c r="BH109"/>
  <c r="BG109"/>
  <c r="BF109"/>
  <c r="T109"/>
  <c r="R109"/>
  <c r="P109"/>
  <c r="BK109"/>
  <c r="J109"/>
  <c r="BE109"/>
  <c r="BI107"/>
  <c r="BH107"/>
  <c r="BG107"/>
  <c r="BF107"/>
  <c r="T107"/>
  <c r="R107"/>
  <c r="P107"/>
  <c r="BK107"/>
  <c r="J107"/>
  <c r="BE107"/>
  <c r="BI104"/>
  <c r="BH104"/>
  <c r="BG104"/>
  <c r="BF104"/>
  <c r="T104"/>
  <c r="R104"/>
  <c r="P104"/>
  <c r="BK104"/>
  <c r="J104"/>
  <c r="BE104"/>
  <c r="BI102"/>
  <c r="BH102"/>
  <c r="BG102"/>
  <c r="BF102"/>
  <c r="T102"/>
  <c r="R102"/>
  <c r="P102"/>
  <c r="BK102"/>
  <c r="J102"/>
  <c r="BE102"/>
  <c r="BI100"/>
  <c r="BH100"/>
  <c r="BG100"/>
  <c r="BF100"/>
  <c r="T100"/>
  <c r="R100"/>
  <c r="P100"/>
  <c r="BK100"/>
  <c r="J100"/>
  <c r="BE100"/>
  <c r="BI93"/>
  <c r="BH93"/>
  <c r="BG93"/>
  <c r="BF93"/>
  <c r="T93"/>
  <c r="R93"/>
  <c r="P93"/>
  <c r="BK93"/>
  <c r="J93"/>
  <c r="BE93"/>
  <c r="BI91"/>
  <c r="BH91"/>
  <c r="BG91"/>
  <c r="BF91"/>
  <c r="T91"/>
  <c r="R91"/>
  <c r="P91"/>
  <c r="BK91"/>
  <c r="J91"/>
  <c r="BE91"/>
  <c r="BI89"/>
  <c r="F36"/>
  <c r="BD66" i="1" s="1"/>
  <c r="BD65" s="1"/>
  <c r="BH89" i="11"/>
  <c r="F35" s="1"/>
  <c r="BC66" i="1" s="1"/>
  <c r="BC65" s="1"/>
  <c r="AY65" s="1"/>
  <c r="BG89" i="11"/>
  <c r="F34"/>
  <c r="BB66" i="1" s="1"/>
  <c r="BB65" s="1"/>
  <c r="AX65" s="1"/>
  <c r="BF89" i="11"/>
  <c r="J33" s="1"/>
  <c r="AW66" i="1" s="1"/>
  <c r="T89" i="11"/>
  <c r="T88"/>
  <c r="T87" s="1"/>
  <c r="T86" s="1"/>
  <c r="R89"/>
  <c r="R88"/>
  <c r="R87" s="1"/>
  <c r="R86" s="1"/>
  <c r="P89"/>
  <c r="P88"/>
  <c r="P87" s="1"/>
  <c r="P86" s="1"/>
  <c r="AU66" i="1" s="1"/>
  <c r="AU65" s="1"/>
  <c r="BK89" i="11"/>
  <c r="BK88" s="1"/>
  <c r="J89"/>
  <c r="BE89" s="1"/>
  <c r="J82"/>
  <c r="F80"/>
  <c r="E78"/>
  <c r="J55"/>
  <c r="F53"/>
  <c r="E51"/>
  <c r="J20"/>
  <c r="E20"/>
  <c r="F56" s="1"/>
  <c r="J19"/>
  <c r="J17"/>
  <c r="E17"/>
  <c r="F82" s="1"/>
  <c r="J16"/>
  <c r="J14"/>
  <c r="J80" s="1"/>
  <c r="E7"/>
  <c r="E47" s="1"/>
  <c r="AY64" i="1"/>
  <c r="AX64"/>
  <c r="BI163" i="10"/>
  <c r="BH163"/>
  <c r="BG163"/>
  <c r="BF163"/>
  <c r="T163"/>
  <c r="R163"/>
  <c r="P163"/>
  <c r="BK163"/>
  <c r="J163"/>
  <c r="BE163" s="1"/>
  <c r="BI160"/>
  <c r="BH160"/>
  <c r="BG160"/>
  <c r="BF160"/>
  <c r="T160"/>
  <c r="R160"/>
  <c r="P160"/>
  <c r="BK160"/>
  <c r="J160"/>
  <c r="BE160"/>
  <c r="BI157"/>
  <c r="BH157"/>
  <c r="BG157"/>
  <c r="BF157"/>
  <c r="T157"/>
  <c r="T156" s="1"/>
  <c r="R157"/>
  <c r="R156"/>
  <c r="P157"/>
  <c r="P156" s="1"/>
  <c r="BK157"/>
  <c r="BK156"/>
  <c r="J156" s="1"/>
  <c r="J67" s="1"/>
  <c r="J157"/>
  <c r="BE157" s="1"/>
  <c r="BI153"/>
  <c r="BH153"/>
  <c r="BG153"/>
  <c r="BF153"/>
  <c r="T153"/>
  <c r="R153"/>
  <c r="R152"/>
  <c r="P153"/>
  <c r="P152" s="1"/>
  <c r="BK153"/>
  <c r="BK152"/>
  <c r="J152" s="1"/>
  <c r="J66" s="1"/>
  <c r="J153"/>
  <c r="BE153" s="1"/>
  <c r="BI151"/>
  <c r="BH151"/>
  <c r="BG151"/>
  <c r="BF151"/>
  <c r="T151"/>
  <c r="R151"/>
  <c r="P151"/>
  <c r="BK151"/>
  <c r="J151"/>
  <c r="BE151"/>
  <c r="BI149"/>
  <c r="BH149"/>
  <c r="BG149"/>
  <c r="BF149"/>
  <c r="T149"/>
  <c r="R149"/>
  <c r="P149"/>
  <c r="BK149"/>
  <c r="J149"/>
  <c r="BE149"/>
  <c r="BI148"/>
  <c r="BH148"/>
  <c r="BG148"/>
  <c r="BF148"/>
  <c r="T148"/>
  <c r="R148"/>
  <c r="P148"/>
  <c r="BK148"/>
  <c r="J148"/>
  <c r="BE148"/>
  <c r="BI146"/>
  <c r="BH146"/>
  <c r="BG146"/>
  <c r="BF146"/>
  <c r="T146"/>
  <c r="R146"/>
  <c r="P146"/>
  <c r="BK146"/>
  <c r="J146"/>
  <c r="BE146"/>
  <c r="BI145"/>
  <c r="BH145"/>
  <c r="BG145"/>
  <c r="BF145"/>
  <c r="T145"/>
  <c r="R145"/>
  <c r="P145"/>
  <c r="BK145"/>
  <c r="BK142" s="1"/>
  <c r="J142" s="1"/>
  <c r="J65" s="1"/>
  <c r="J145"/>
  <c r="BE145"/>
  <c r="BI143"/>
  <c r="BH143"/>
  <c r="BG143"/>
  <c r="BF143"/>
  <c r="T143"/>
  <c r="T142"/>
  <c r="R143"/>
  <c r="R142"/>
  <c r="P143"/>
  <c r="P142"/>
  <c r="BK143"/>
  <c r="J143"/>
  <c r="BE143" s="1"/>
  <c r="BI136"/>
  <c r="BH136"/>
  <c r="BG136"/>
  <c r="BF136"/>
  <c r="T136"/>
  <c r="R136"/>
  <c r="P136"/>
  <c r="BK136"/>
  <c r="J136"/>
  <c r="BE136"/>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1"/>
  <c r="BH121"/>
  <c r="BG121"/>
  <c r="BF121"/>
  <c r="T121"/>
  <c r="T120"/>
  <c r="R121"/>
  <c r="R120"/>
  <c r="P121"/>
  <c r="P120"/>
  <c r="BK121"/>
  <c r="BK120"/>
  <c r="J120" s="1"/>
  <c r="J64" s="1"/>
  <c r="J121"/>
  <c r="BE121" s="1"/>
  <c r="BI117"/>
  <c r="BH117"/>
  <c r="BG117"/>
  <c r="BF117"/>
  <c r="T117"/>
  <c r="R117"/>
  <c r="P117"/>
  <c r="BK117"/>
  <c r="J117"/>
  <c r="BE117"/>
  <c r="BI112"/>
  <c r="BH112"/>
  <c r="BG112"/>
  <c r="BF112"/>
  <c r="T112"/>
  <c r="R112"/>
  <c r="P112"/>
  <c r="BK112"/>
  <c r="J112"/>
  <c r="BE112"/>
  <c r="BI110"/>
  <c r="BH110"/>
  <c r="BG110"/>
  <c r="BF110"/>
  <c r="T110"/>
  <c r="T109"/>
  <c r="R110"/>
  <c r="R109"/>
  <c r="P110"/>
  <c r="P109"/>
  <c r="BK110"/>
  <c r="BK109"/>
  <c r="J109" s="1"/>
  <c r="J63" s="1"/>
  <c r="J110"/>
  <c r="BE110" s="1"/>
  <c r="BI104"/>
  <c r="BH104"/>
  <c r="BG104"/>
  <c r="BF104"/>
  <c r="T104"/>
  <c r="R104"/>
  <c r="P104"/>
  <c r="BK104"/>
  <c r="J104"/>
  <c r="BE104"/>
  <c r="BI101"/>
  <c r="BH101"/>
  <c r="BG101"/>
  <c r="BF101"/>
  <c r="T101"/>
  <c r="R101"/>
  <c r="P101"/>
  <c r="BK101"/>
  <c r="J101"/>
  <c r="BE101"/>
  <c r="BI98"/>
  <c r="BH98"/>
  <c r="BG98"/>
  <c r="BF98"/>
  <c r="T98"/>
  <c r="R98"/>
  <c r="P98"/>
  <c r="BK98"/>
  <c r="J98"/>
  <c r="BE98"/>
  <c r="BI95"/>
  <c r="BH95"/>
  <c r="BG95"/>
  <c r="BF95"/>
  <c r="T95"/>
  <c r="R95"/>
  <c r="P95"/>
  <c r="BK95"/>
  <c r="J95"/>
  <c r="BE95"/>
  <c r="BI92"/>
  <c r="F36"/>
  <c r="BD64" i="1" s="1"/>
  <c r="BH92" i="10"/>
  <c r="F35" s="1"/>
  <c r="BC64" i="1" s="1"/>
  <c r="BG92" i="10"/>
  <c r="F34"/>
  <c r="BB64" i="1" s="1"/>
  <c r="BF92" i="10"/>
  <c r="F33" s="1"/>
  <c r="BA64" i="1" s="1"/>
  <c r="T92" i="10"/>
  <c r="T91"/>
  <c r="R92"/>
  <c r="R91"/>
  <c r="R90" s="1"/>
  <c r="R89" s="1"/>
  <c r="P92"/>
  <c r="P91"/>
  <c r="P90" s="1"/>
  <c r="P89" s="1"/>
  <c r="AU64" i="1" s="1"/>
  <c r="BK92" i="10"/>
  <c r="BK91" s="1"/>
  <c r="J92"/>
  <c r="BE92" s="1"/>
  <c r="J85"/>
  <c r="F83"/>
  <c r="E81"/>
  <c r="J55"/>
  <c r="F53"/>
  <c r="E51"/>
  <c r="J20"/>
  <c r="E20"/>
  <c r="F86" s="1"/>
  <c r="F56"/>
  <c r="J19"/>
  <c r="J17"/>
  <c r="E17"/>
  <c r="F55" s="1"/>
  <c r="F85"/>
  <c r="J16"/>
  <c r="J14"/>
  <c r="J53" s="1"/>
  <c r="J83"/>
  <c r="E7"/>
  <c r="E77" s="1"/>
  <c r="E47"/>
  <c r="AY63" i="1"/>
  <c r="AX63"/>
  <c r="BI98" i="9"/>
  <c r="BH98"/>
  <c r="BG98"/>
  <c r="BF98"/>
  <c r="T98"/>
  <c r="R98"/>
  <c r="P98"/>
  <c r="BK98"/>
  <c r="J98"/>
  <c r="BE98"/>
  <c r="BI95"/>
  <c r="BH95"/>
  <c r="BG95"/>
  <c r="BF95"/>
  <c r="T95"/>
  <c r="R95"/>
  <c r="P95"/>
  <c r="BK95"/>
  <c r="J95"/>
  <c r="BE95"/>
  <c r="BI92"/>
  <c r="BH92"/>
  <c r="BG92"/>
  <c r="BF92"/>
  <c r="T92"/>
  <c r="R92"/>
  <c r="P92"/>
  <c r="BK92"/>
  <c r="J92"/>
  <c r="BE92"/>
  <c r="BI87"/>
  <c r="F36"/>
  <c r="BD63" i="1" s="1"/>
  <c r="BD62" s="1"/>
  <c r="BH87" i="9"/>
  <c r="F35" s="1"/>
  <c r="BC63" i="1" s="1"/>
  <c r="BC62" s="1"/>
  <c r="AY62" s="1"/>
  <c r="BG87" i="9"/>
  <c r="F34"/>
  <c r="BB63" i="1" s="1"/>
  <c r="BB62" s="1"/>
  <c r="AX62" s="1"/>
  <c r="BF87" i="9"/>
  <c r="F33" s="1"/>
  <c r="BA63" i="1" s="1"/>
  <c r="BA62" s="1"/>
  <c r="AW62" s="1"/>
  <c r="T87" i="9"/>
  <c r="T86"/>
  <c r="T85" s="1"/>
  <c r="T84" s="1"/>
  <c r="R87"/>
  <c r="R86"/>
  <c r="R85" s="1"/>
  <c r="R84" s="1"/>
  <c r="P87"/>
  <c r="P86"/>
  <c r="P85" s="1"/>
  <c r="P84" s="1"/>
  <c r="AU63" i="1" s="1"/>
  <c r="AU62" s="1"/>
  <c r="BK87" i="9"/>
  <c r="BK86" s="1"/>
  <c r="J87"/>
  <c r="BE87" s="1"/>
  <c r="J80"/>
  <c r="F78"/>
  <c r="E76"/>
  <c r="J55"/>
  <c r="F53"/>
  <c r="E51"/>
  <c r="J20"/>
  <c r="E20"/>
  <c r="F81" s="1"/>
  <c r="F56"/>
  <c r="J19"/>
  <c r="J17"/>
  <c r="E17"/>
  <c r="F55" s="1"/>
  <c r="F80"/>
  <c r="J16"/>
  <c r="J14"/>
  <c r="J53" s="1"/>
  <c r="J78"/>
  <c r="E7"/>
  <c r="E72" s="1"/>
  <c r="E47"/>
  <c r="AY61" i="1"/>
  <c r="AX61"/>
  <c r="BI271" i="8"/>
  <c r="BH271"/>
  <c r="BG271"/>
  <c r="BF271"/>
  <c r="T271"/>
  <c r="R271"/>
  <c r="P271"/>
  <c r="BK271"/>
  <c r="J271"/>
  <c r="BE271"/>
  <c r="BI268"/>
  <c r="BH268"/>
  <c r="BG268"/>
  <c r="BF268"/>
  <c r="T268"/>
  <c r="R268"/>
  <c r="P268"/>
  <c r="BK268"/>
  <c r="J268"/>
  <c r="BE268"/>
  <c r="BI266"/>
  <c r="BH266"/>
  <c r="BG266"/>
  <c r="BF266"/>
  <c r="T266"/>
  <c r="T265"/>
  <c r="T264" s="1"/>
  <c r="R266"/>
  <c r="R265" s="1"/>
  <c r="R264" s="1"/>
  <c r="P266"/>
  <c r="P265"/>
  <c r="P264" s="1"/>
  <c r="BK266"/>
  <c r="BK265" s="1"/>
  <c r="J266"/>
  <c r="BE266"/>
  <c r="BI262"/>
  <c r="BH262"/>
  <c r="BG262"/>
  <c r="BF262"/>
  <c r="T262"/>
  <c r="T261"/>
  <c r="R262"/>
  <c r="R261"/>
  <c r="P262"/>
  <c r="P261"/>
  <c r="BK262"/>
  <c r="BK261"/>
  <c r="J261" s="1"/>
  <c r="J68" s="1"/>
  <c r="J262"/>
  <c r="BE262" s="1"/>
  <c r="BI258"/>
  <c r="BH258"/>
  <c r="BG258"/>
  <c r="BF258"/>
  <c r="T258"/>
  <c r="R258"/>
  <c r="P258"/>
  <c r="BK258"/>
  <c r="J258"/>
  <c r="BE258"/>
  <c r="BI255"/>
  <c r="BH255"/>
  <c r="BG255"/>
  <c r="BF255"/>
  <c r="T255"/>
  <c r="T254"/>
  <c r="R255"/>
  <c r="R254"/>
  <c r="P255"/>
  <c r="P254"/>
  <c r="BK255"/>
  <c r="BK254"/>
  <c r="J254" s="1"/>
  <c r="J67" s="1"/>
  <c r="J255"/>
  <c r="BE255" s="1"/>
  <c r="BI252"/>
  <c r="BH252"/>
  <c r="BG252"/>
  <c r="BF252"/>
  <c r="T252"/>
  <c r="R252"/>
  <c r="P252"/>
  <c r="BK252"/>
  <c r="J252"/>
  <c r="BE252"/>
  <c r="BI251"/>
  <c r="BH251"/>
  <c r="BG251"/>
  <c r="BF251"/>
  <c r="T251"/>
  <c r="R251"/>
  <c r="P251"/>
  <c r="BK251"/>
  <c r="J251"/>
  <c r="BE251"/>
  <c r="BI248"/>
  <c r="BH248"/>
  <c r="BG248"/>
  <c r="BF248"/>
  <c r="T248"/>
  <c r="R248"/>
  <c r="P248"/>
  <c r="BK248"/>
  <c r="J248"/>
  <c r="BE248"/>
  <c r="BI243"/>
  <c r="BH243"/>
  <c r="BG243"/>
  <c r="BF243"/>
  <c r="T243"/>
  <c r="R243"/>
  <c r="P243"/>
  <c r="BK243"/>
  <c r="J243"/>
  <c r="BE243"/>
  <c r="BI240"/>
  <c r="BH240"/>
  <c r="BG240"/>
  <c r="BF240"/>
  <c r="T240"/>
  <c r="R240"/>
  <c r="P240"/>
  <c r="BK240"/>
  <c r="J240"/>
  <c r="BE240"/>
  <c r="BI238"/>
  <c r="BH238"/>
  <c r="BG238"/>
  <c r="BF238"/>
  <c r="T238"/>
  <c r="R238"/>
  <c r="P238"/>
  <c r="BK238"/>
  <c r="J238"/>
  <c r="BE238"/>
  <c r="BI235"/>
  <c r="BH235"/>
  <c r="BG235"/>
  <c r="BF235"/>
  <c r="T235"/>
  <c r="R235"/>
  <c r="P235"/>
  <c r="BK235"/>
  <c r="J235"/>
  <c r="BE235"/>
  <c r="BI232"/>
  <c r="BH232"/>
  <c r="BG232"/>
  <c r="BF232"/>
  <c r="T232"/>
  <c r="R232"/>
  <c r="P232"/>
  <c r="BK232"/>
  <c r="J232"/>
  <c r="BE232"/>
  <c r="BI230"/>
  <c r="BH230"/>
  <c r="BG230"/>
  <c r="BF230"/>
  <c r="T230"/>
  <c r="T229"/>
  <c r="R230"/>
  <c r="R229"/>
  <c r="P230"/>
  <c r="P229"/>
  <c r="BK230"/>
  <c r="BK229"/>
  <c r="J229" s="1"/>
  <c r="J66" s="1"/>
  <c r="J230"/>
  <c r="BE230" s="1"/>
  <c r="BI227"/>
  <c r="BH227"/>
  <c r="BG227"/>
  <c r="BF227"/>
  <c r="T227"/>
  <c r="R227"/>
  <c r="P227"/>
  <c r="BK227"/>
  <c r="J227"/>
  <c r="BE227"/>
  <c r="BI224"/>
  <c r="BH224"/>
  <c r="BG224"/>
  <c r="BF224"/>
  <c r="T224"/>
  <c r="R224"/>
  <c r="P224"/>
  <c r="BK224"/>
  <c r="J224"/>
  <c r="BE224"/>
  <c r="BI222"/>
  <c r="BH222"/>
  <c r="BG222"/>
  <c r="BF222"/>
  <c r="T222"/>
  <c r="R222"/>
  <c r="P222"/>
  <c r="BK222"/>
  <c r="J222"/>
  <c r="BE222"/>
  <c r="BI219"/>
  <c r="BH219"/>
  <c r="BG219"/>
  <c r="BF219"/>
  <c r="T219"/>
  <c r="T218"/>
  <c r="R219"/>
  <c r="R218"/>
  <c r="P219"/>
  <c r="P218"/>
  <c r="BK219"/>
  <c r="BK218"/>
  <c r="J218" s="1"/>
  <c r="J65" s="1"/>
  <c r="J219"/>
  <c r="BE219" s="1"/>
  <c r="BI215"/>
  <c r="BH215"/>
  <c r="BG215"/>
  <c r="BF215"/>
  <c r="T215"/>
  <c r="R215"/>
  <c r="P215"/>
  <c r="BK215"/>
  <c r="J215"/>
  <c r="BE215"/>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R206"/>
  <c r="P206"/>
  <c r="BK206"/>
  <c r="J206"/>
  <c r="BE206"/>
  <c r="BI203"/>
  <c r="BH203"/>
  <c r="BG203"/>
  <c r="BF203"/>
  <c r="T203"/>
  <c r="T202"/>
  <c r="R203"/>
  <c r="R202"/>
  <c r="P203"/>
  <c r="P202"/>
  <c r="BK203"/>
  <c r="BK202"/>
  <c r="J202" s="1"/>
  <c r="J64" s="1"/>
  <c r="J203"/>
  <c r="BE203" s="1"/>
  <c r="BI201"/>
  <c r="BH201"/>
  <c r="BG201"/>
  <c r="BF201"/>
  <c r="T201"/>
  <c r="R201"/>
  <c r="P201"/>
  <c r="BK201"/>
  <c r="J201"/>
  <c r="BE201"/>
  <c r="BI196"/>
  <c r="BH196"/>
  <c r="BG196"/>
  <c r="BF196"/>
  <c r="T196"/>
  <c r="R196"/>
  <c r="P196"/>
  <c r="BK196"/>
  <c r="J196"/>
  <c r="BE196"/>
  <c r="BI193"/>
  <c r="BH193"/>
  <c r="BG193"/>
  <c r="BF193"/>
  <c r="T193"/>
  <c r="R193"/>
  <c r="P193"/>
  <c r="BK193"/>
  <c r="J193"/>
  <c r="BE193"/>
  <c r="BI190"/>
  <c r="BH190"/>
  <c r="BG190"/>
  <c r="BF190"/>
  <c r="T190"/>
  <c r="R190"/>
  <c r="P190"/>
  <c r="BK190"/>
  <c r="J190"/>
  <c r="BE190"/>
  <c r="BI187"/>
  <c r="BH187"/>
  <c r="BG187"/>
  <c r="BF187"/>
  <c r="T187"/>
  <c r="R187"/>
  <c r="P187"/>
  <c r="BK187"/>
  <c r="J187"/>
  <c r="BE187"/>
  <c r="BI185"/>
  <c r="BH185"/>
  <c r="BG185"/>
  <c r="BF185"/>
  <c r="T185"/>
  <c r="R185"/>
  <c r="P185"/>
  <c r="BK185"/>
  <c r="J185"/>
  <c r="BE185"/>
  <c r="BI179"/>
  <c r="BH179"/>
  <c r="BG179"/>
  <c r="BF179"/>
  <c r="T179"/>
  <c r="T178"/>
  <c r="R179"/>
  <c r="R178"/>
  <c r="P179"/>
  <c r="P178"/>
  <c r="BK179"/>
  <c r="BK178"/>
  <c r="J178" s="1"/>
  <c r="J63" s="1"/>
  <c r="J179"/>
  <c r="BE179" s="1"/>
  <c r="BI175"/>
  <c r="BH175"/>
  <c r="BG175"/>
  <c r="BF175"/>
  <c r="T175"/>
  <c r="R175"/>
  <c r="P175"/>
  <c r="BK175"/>
  <c r="J175"/>
  <c r="BE175"/>
  <c r="BI172"/>
  <c r="BH172"/>
  <c r="BG172"/>
  <c r="BF172"/>
  <c r="T172"/>
  <c r="R172"/>
  <c r="P172"/>
  <c r="BK172"/>
  <c r="J172"/>
  <c r="BE172"/>
  <c r="BI169"/>
  <c r="BH169"/>
  <c r="BG169"/>
  <c r="BF169"/>
  <c r="T169"/>
  <c r="R169"/>
  <c r="P169"/>
  <c r="BK169"/>
  <c r="J169"/>
  <c r="BE169"/>
  <c r="BI167"/>
  <c r="BH167"/>
  <c r="BG167"/>
  <c r="BF167"/>
  <c r="T167"/>
  <c r="R167"/>
  <c r="P167"/>
  <c r="BK167"/>
  <c r="J167"/>
  <c r="BE167"/>
  <c r="BI164"/>
  <c r="BH164"/>
  <c r="BG164"/>
  <c r="BF164"/>
  <c r="T164"/>
  <c r="R164"/>
  <c r="P164"/>
  <c r="BK164"/>
  <c r="J164"/>
  <c r="BE164"/>
  <c r="BI161"/>
  <c r="BH161"/>
  <c r="BG161"/>
  <c r="BF161"/>
  <c r="T161"/>
  <c r="R161"/>
  <c r="P161"/>
  <c r="BK161"/>
  <c r="J161"/>
  <c r="BE161"/>
  <c r="BI158"/>
  <c r="BH158"/>
  <c r="BG158"/>
  <c r="BF158"/>
  <c r="T158"/>
  <c r="R158"/>
  <c r="P158"/>
  <c r="BK158"/>
  <c r="J158"/>
  <c r="BE158"/>
  <c r="BI156"/>
  <c r="BH156"/>
  <c r="BG156"/>
  <c r="BF156"/>
  <c r="T156"/>
  <c r="R156"/>
  <c r="P156"/>
  <c r="BK156"/>
  <c r="J156"/>
  <c r="BE156"/>
  <c r="BI151"/>
  <c r="BH151"/>
  <c r="BG151"/>
  <c r="BF151"/>
  <c r="T151"/>
  <c r="R151"/>
  <c r="P151"/>
  <c r="BK151"/>
  <c r="J151"/>
  <c r="BE151"/>
  <c r="BI149"/>
  <c r="BH149"/>
  <c r="BG149"/>
  <c r="BF149"/>
  <c r="T149"/>
  <c r="R149"/>
  <c r="P149"/>
  <c r="BK149"/>
  <c r="J149"/>
  <c r="BE149"/>
  <c r="BI146"/>
  <c r="BH146"/>
  <c r="BG146"/>
  <c r="BF146"/>
  <c r="T146"/>
  <c r="R146"/>
  <c r="P146"/>
  <c r="BK146"/>
  <c r="J146"/>
  <c r="BE146"/>
  <c r="BI143"/>
  <c r="BH143"/>
  <c r="BG143"/>
  <c r="BF143"/>
  <c r="T143"/>
  <c r="R143"/>
  <c r="P143"/>
  <c r="BK143"/>
  <c r="J143"/>
  <c r="BE143"/>
  <c r="BI140"/>
  <c r="BH140"/>
  <c r="BG140"/>
  <c r="BF140"/>
  <c r="T140"/>
  <c r="R140"/>
  <c r="P140"/>
  <c r="BK140"/>
  <c r="J140"/>
  <c r="BE140"/>
  <c r="BI137"/>
  <c r="BH137"/>
  <c r="BG137"/>
  <c r="BF137"/>
  <c r="T137"/>
  <c r="R137"/>
  <c r="P137"/>
  <c r="BK137"/>
  <c r="J137"/>
  <c r="BE137"/>
  <c r="BI132"/>
  <c r="BH132"/>
  <c r="BG132"/>
  <c r="BF132"/>
  <c r="T132"/>
  <c r="R132"/>
  <c r="P132"/>
  <c r="BK132"/>
  <c r="J132"/>
  <c r="BE132"/>
  <c r="BI129"/>
  <c r="BH129"/>
  <c r="BG129"/>
  <c r="BF129"/>
  <c r="T129"/>
  <c r="R129"/>
  <c r="P129"/>
  <c r="BK129"/>
  <c r="J129"/>
  <c r="BE129"/>
  <c r="BI126"/>
  <c r="BH126"/>
  <c r="BG126"/>
  <c r="BF126"/>
  <c r="T126"/>
  <c r="R126"/>
  <c r="P126"/>
  <c r="BK126"/>
  <c r="J126"/>
  <c r="BE126"/>
  <c r="BI123"/>
  <c r="BH123"/>
  <c r="BG123"/>
  <c r="BF123"/>
  <c r="T123"/>
  <c r="R123"/>
  <c r="P123"/>
  <c r="BK123"/>
  <c r="J123"/>
  <c r="BE123"/>
  <c r="BI120"/>
  <c r="BH120"/>
  <c r="BG120"/>
  <c r="BF120"/>
  <c r="T120"/>
  <c r="R120"/>
  <c r="P120"/>
  <c r="BK120"/>
  <c r="J120"/>
  <c r="BE120"/>
  <c r="BI117"/>
  <c r="BH117"/>
  <c r="BG117"/>
  <c r="BF117"/>
  <c r="T117"/>
  <c r="R117"/>
  <c r="P117"/>
  <c r="BK117"/>
  <c r="J117"/>
  <c r="BE117"/>
  <c r="BI114"/>
  <c r="BH114"/>
  <c r="BG114"/>
  <c r="BF114"/>
  <c r="T114"/>
  <c r="R114"/>
  <c r="P114"/>
  <c r="BK114"/>
  <c r="J114"/>
  <c r="BE114"/>
  <c r="BI108"/>
  <c r="BH108"/>
  <c r="BG108"/>
  <c r="BF108"/>
  <c r="T108"/>
  <c r="R108"/>
  <c r="P108"/>
  <c r="BK108"/>
  <c r="J108"/>
  <c r="BE108"/>
  <c r="BI101"/>
  <c r="BH101"/>
  <c r="BG101"/>
  <c r="BF101"/>
  <c r="T101"/>
  <c r="R101"/>
  <c r="P101"/>
  <c r="BK101"/>
  <c r="J101"/>
  <c r="BE101"/>
  <c r="BI98"/>
  <c r="BH98"/>
  <c r="BG98"/>
  <c r="BF98"/>
  <c r="T98"/>
  <c r="R98"/>
  <c r="P98"/>
  <c r="BK98"/>
  <c r="J98"/>
  <c r="BE98"/>
  <c r="BI95"/>
  <c r="F36"/>
  <c r="BD61" i="1" s="1"/>
  <c r="BH95" i="8"/>
  <c r="F35" s="1"/>
  <c r="BC61" i="1" s="1"/>
  <c r="BG95" i="8"/>
  <c r="F34"/>
  <c r="BB61" i="1" s="1"/>
  <c r="BF95" i="8"/>
  <c r="J33" s="1"/>
  <c r="AW61" i="1" s="1"/>
  <c r="T95" i="8"/>
  <c r="T94"/>
  <c r="T93" s="1"/>
  <c r="T92" s="1"/>
  <c r="R95"/>
  <c r="R94"/>
  <c r="R93" s="1"/>
  <c r="R92" s="1"/>
  <c r="P95"/>
  <c r="P94"/>
  <c r="P93" s="1"/>
  <c r="P92" s="1"/>
  <c r="AU61" i="1" s="1"/>
  <c r="BK95" i="8"/>
  <c r="BK94" s="1"/>
  <c r="J95"/>
  <c r="BE95" s="1"/>
  <c r="J88"/>
  <c r="F86"/>
  <c r="E84"/>
  <c r="J55"/>
  <c r="F53"/>
  <c r="E51"/>
  <c r="J20"/>
  <c r="E20"/>
  <c r="F89" s="1"/>
  <c r="F56"/>
  <c r="J19"/>
  <c r="J17"/>
  <c r="E17"/>
  <c r="F88"/>
  <c r="F55"/>
  <c r="J16"/>
  <c r="J14"/>
  <c r="J86"/>
  <c r="J53"/>
  <c r="E7"/>
  <c r="E80" s="1"/>
  <c r="E47"/>
  <c r="AY60" i="1"/>
  <c r="AX60"/>
  <c r="BI98" i="7"/>
  <c r="BH98"/>
  <c r="BG98"/>
  <c r="BF98"/>
  <c r="T98"/>
  <c r="R98"/>
  <c r="P98"/>
  <c r="BK98"/>
  <c r="J98"/>
  <c r="BE98"/>
  <c r="BI95"/>
  <c r="BH95"/>
  <c r="BG95"/>
  <c r="BF95"/>
  <c r="T95"/>
  <c r="R95"/>
  <c r="P95"/>
  <c r="BK95"/>
  <c r="J95"/>
  <c r="BE95"/>
  <c r="BI92"/>
  <c r="BH92"/>
  <c r="BG92"/>
  <c r="BF92"/>
  <c r="T92"/>
  <c r="R92"/>
  <c r="P92"/>
  <c r="BK92"/>
  <c r="J92"/>
  <c r="BE92"/>
  <c r="BI87"/>
  <c r="F36"/>
  <c r="BD60" i="1" s="1"/>
  <c r="BD59" s="1"/>
  <c r="BH87" i="7"/>
  <c r="F35" s="1"/>
  <c r="BC60" i="1" s="1"/>
  <c r="BG87" i="7"/>
  <c r="F34"/>
  <c r="BB60" i="1" s="1"/>
  <c r="BB59" s="1"/>
  <c r="AX59" s="1"/>
  <c r="BF87" i="7"/>
  <c r="J33" s="1"/>
  <c r="AW60" i="1" s="1"/>
  <c r="T87" i="7"/>
  <c r="T86"/>
  <c r="T85" s="1"/>
  <c r="T84" s="1"/>
  <c r="R87"/>
  <c r="R86"/>
  <c r="R85" s="1"/>
  <c r="R84" s="1"/>
  <c r="P87"/>
  <c r="P86"/>
  <c r="P85" s="1"/>
  <c r="P84" s="1"/>
  <c r="AU60" i="1" s="1"/>
  <c r="BK87" i="7"/>
  <c r="BK86" s="1"/>
  <c r="J87"/>
  <c r="BE87" s="1"/>
  <c r="J80"/>
  <c r="F78"/>
  <c r="E76"/>
  <c r="J55"/>
  <c r="F53"/>
  <c r="E51"/>
  <c r="J20"/>
  <c r="E20"/>
  <c r="F81" s="1"/>
  <c r="F56"/>
  <c r="J19"/>
  <c r="J17"/>
  <c r="E17"/>
  <c r="F80"/>
  <c r="F55"/>
  <c r="J16"/>
  <c r="J14"/>
  <c r="J78"/>
  <c r="J53"/>
  <c r="E7"/>
  <c r="E72" s="1"/>
  <c r="E47"/>
  <c r="AY58" i="1"/>
  <c r="AX58"/>
  <c r="BI175" i="6"/>
  <c r="BH175"/>
  <c r="BG175"/>
  <c r="BF175"/>
  <c r="T175"/>
  <c r="T174"/>
  <c r="R175"/>
  <c r="R174"/>
  <c r="P175"/>
  <c r="P174"/>
  <c r="BK175"/>
  <c r="BK174"/>
  <c r="J174" s="1"/>
  <c r="J65" s="1"/>
  <c r="J175"/>
  <c r="BE175" s="1"/>
  <c r="BI173"/>
  <c r="BH173"/>
  <c r="BG173"/>
  <c r="BF173"/>
  <c r="T173"/>
  <c r="R173"/>
  <c r="P173"/>
  <c r="BK173"/>
  <c r="J173"/>
  <c r="BE173"/>
  <c r="BI170"/>
  <c r="BH170"/>
  <c r="BG170"/>
  <c r="BF170"/>
  <c r="T170"/>
  <c r="R170"/>
  <c r="P170"/>
  <c r="BK170"/>
  <c r="J170"/>
  <c r="BE170"/>
  <c r="BI169"/>
  <c r="BH169"/>
  <c r="BG169"/>
  <c r="BF169"/>
  <c r="T169"/>
  <c r="R169"/>
  <c r="P169"/>
  <c r="BK169"/>
  <c r="J169"/>
  <c r="BE169"/>
  <c r="BI166"/>
  <c r="BH166"/>
  <c r="BG166"/>
  <c r="BF166"/>
  <c r="T166"/>
  <c r="T165"/>
  <c r="R166"/>
  <c r="R165"/>
  <c r="P166"/>
  <c r="P165"/>
  <c r="BK166"/>
  <c r="BK165"/>
  <c r="J165" s="1"/>
  <c r="J64" s="1"/>
  <c r="J166"/>
  <c r="BE166" s="1"/>
  <c r="BI162"/>
  <c r="BH162"/>
  <c r="BG162"/>
  <c r="BF162"/>
  <c r="T162"/>
  <c r="R162"/>
  <c r="P162"/>
  <c r="BK162"/>
  <c r="BK158" s="1"/>
  <c r="J158" s="1"/>
  <c r="J63" s="1"/>
  <c r="J162"/>
  <c r="BE162"/>
  <c r="BI159"/>
  <c r="BH159"/>
  <c r="BG159"/>
  <c r="BF159"/>
  <c r="T159"/>
  <c r="T158"/>
  <c r="R159"/>
  <c r="R158"/>
  <c r="P159"/>
  <c r="P158"/>
  <c r="BK159"/>
  <c r="J159"/>
  <c r="BE159" s="1"/>
  <c r="BI155"/>
  <c r="BH155"/>
  <c r="BG155"/>
  <c r="BF155"/>
  <c r="T155"/>
  <c r="R155"/>
  <c r="P155"/>
  <c r="BK155"/>
  <c r="J155"/>
  <c r="BE155"/>
  <c r="BI152"/>
  <c r="BH152"/>
  <c r="BG152"/>
  <c r="BF152"/>
  <c r="T152"/>
  <c r="R152"/>
  <c r="P152"/>
  <c r="BK152"/>
  <c r="J152"/>
  <c r="BE152"/>
  <c r="BI149"/>
  <c r="BH149"/>
  <c r="BG149"/>
  <c r="BF149"/>
  <c r="T149"/>
  <c r="R149"/>
  <c r="P149"/>
  <c r="BK149"/>
  <c r="J149"/>
  <c r="BE149"/>
  <c r="BI147"/>
  <c r="BH147"/>
  <c r="BG147"/>
  <c r="BF147"/>
  <c r="T147"/>
  <c r="R147"/>
  <c r="P147"/>
  <c r="BK147"/>
  <c r="J147"/>
  <c r="BE147"/>
  <c r="BI142"/>
  <c r="BH142"/>
  <c r="BG142"/>
  <c r="BF142"/>
  <c r="T142"/>
  <c r="R142"/>
  <c r="P142"/>
  <c r="BK142"/>
  <c r="J142"/>
  <c r="BE142"/>
  <c r="BI140"/>
  <c r="BH140"/>
  <c r="BG140"/>
  <c r="BF140"/>
  <c r="T140"/>
  <c r="R140"/>
  <c r="P140"/>
  <c r="BK140"/>
  <c r="J140"/>
  <c r="BE140"/>
  <c r="BI137"/>
  <c r="BH137"/>
  <c r="BG137"/>
  <c r="BF137"/>
  <c r="T137"/>
  <c r="R137"/>
  <c r="P137"/>
  <c r="BK137"/>
  <c r="J137"/>
  <c r="BE137"/>
  <c r="BI132"/>
  <c r="BH132"/>
  <c r="BG132"/>
  <c r="BF132"/>
  <c r="T132"/>
  <c r="R132"/>
  <c r="P132"/>
  <c r="BK132"/>
  <c r="J132"/>
  <c r="BE132"/>
  <c r="BI129"/>
  <c r="BH129"/>
  <c r="BG129"/>
  <c r="BF129"/>
  <c r="T129"/>
  <c r="R129"/>
  <c r="P129"/>
  <c r="BK129"/>
  <c r="J129"/>
  <c r="BE129"/>
  <c r="BI124"/>
  <c r="BH124"/>
  <c r="BG124"/>
  <c r="BF124"/>
  <c r="T124"/>
  <c r="R124"/>
  <c r="P124"/>
  <c r="BK124"/>
  <c r="J124"/>
  <c r="BE124"/>
  <c r="BI121"/>
  <c r="BH121"/>
  <c r="BG121"/>
  <c r="BF121"/>
  <c r="T121"/>
  <c r="R121"/>
  <c r="P121"/>
  <c r="BK121"/>
  <c r="J121"/>
  <c r="BE121"/>
  <c r="BI118"/>
  <c r="BH118"/>
  <c r="BG118"/>
  <c r="BF118"/>
  <c r="T118"/>
  <c r="R118"/>
  <c r="P118"/>
  <c r="BK118"/>
  <c r="J118"/>
  <c r="BE118"/>
  <c r="BI116"/>
  <c r="BH116"/>
  <c r="BG116"/>
  <c r="BF116"/>
  <c r="T116"/>
  <c r="R116"/>
  <c r="P116"/>
  <c r="BK116"/>
  <c r="J116"/>
  <c r="BE116"/>
  <c r="BI114"/>
  <c r="BH114"/>
  <c r="BG114"/>
  <c r="BF114"/>
  <c r="T114"/>
  <c r="R114"/>
  <c r="P114"/>
  <c r="BK114"/>
  <c r="J114"/>
  <c r="BE114"/>
  <c r="BI111"/>
  <c r="BH111"/>
  <c r="BG111"/>
  <c r="BF111"/>
  <c r="T111"/>
  <c r="R111"/>
  <c r="P111"/>
  <c r="BK111"/>
  <c r="J111"/>
  <c r="BE111"/>
  <c r="BI105"/>
  <c r="BH105"/>
  <c r="BG105"/>
  <c r="BF105"/>
  <c r="T105"/>
  <c r="R105"/>
  <c r="P105"/>
  <c r="BK105"/>
  <c r="J105"/>
  <c r="BE105"/>
  <c r="BI102"/>
  <c r="BH102"/>
  <c r="BG102"/>
  <c r="BF102"/>
  <c r="T102"/>
  <c r="R102"/>
  <c r="P102"/>
  <c r="BK102"/>
  <c r="J102"/>
  <c r="BE102"/>
  <c r="BI100"/>
  <c r="BH100"/>
  <c r="BG100"/>
  <c r="BF100"/>
  <c r="T100"/>
  <c r="R100"/>
  <c r="P100"/>
  <c r="BK100"/>
  <c r="J100"/>
  <c r="BE100"/>
  <c r="BI98"/>
  <c r="BH98"/>
  <c r="BG98"/>
  <c r="BF98"/>
  <c r="T98"/>
  <c r="R98"/>
  <c r="P98"/>
  <c r="BK98"/>
  <c r="J98"/>
  <c r="BE98"/>
  <c r="BI95"/>
  <c r="BH95"/>
  <c r="BG95"/>
  <c r="BF95"/>
  <c r="T95"/>
  <c r="R95"/>
  <c r="P95"/>
  <c r="BK95"/>
  <c r="J95"/>
  <c r="BE95"/>
  <c r="BI90"/>
  <c r="F36"/>
  <c r="BD58" i="1" s="1"/>
  <c r="BH90" i="6"/>
  <c r="F35" s="1"/>
  <c r="BC58" i="1" s="1"/>
  <c r="BG90" i="6"/>
  <c r="F34"/>
  <c r="BB58" i="1" s="1"/>
  <c r="BF90" i="6"/>
  <c r="F33" s="1"/>
  <c r="BA58" i="1" s="1"/>
  <c r="T90" i="6"/>
  <c r="T89"/>
  <c r="T88" s="1"/>
  <c r="T87" s="1"/>
  <c r="R90"/>
  <c r="R89"/>
  <c r="R88" s="1"/>
  <c r="R87" s="1"/>
  <c r="P90"/>
  <c r="P89"/>
  <c r="P88" s="1"/>
  <c r="P87" s="1"/>
  <c r="AU58" i="1" s="1"/>
  <c r="BK90" i="6"/>
  <c r="BK89" s="1"/>
  <c r="J90"/>
  <c r="BE90" s="1"/>
  <c r="J83"/>
  <c r="F81"/>
  <c r="E79"/>
  <c r="J55"/>
  <c r="F53"/>
  <c r="E51"/>
  <c r="J20"/>
  <c r="E20"/>
  <c r="F84" s="1"/>
  <c r="F56"/>
  <c r="J19"/>
  <c r="J17"/>
  <c r="E17"/>
  <c r="F83"/>
  <c r="F55"/>
  <c r="J16"/>
  <c r="J14"/>
  <c r="J81"/>
  <c r="J53"/>
  <c r="E7"/>
  <c r="E75" s="1"/>
  <c r="E47"/>
  <c r="AY57" i="1"/>
  <c r="AX57"/>
  <c r="BI127" i="5"/>
  <c r="BH127"/>
  <c r="BG127"/>
  <c r="BF127"/>
  <c r="T127"/>
  <c r="R127"/>
  <c r="P127"/>
  <c r="BK127"/>
  <c r="J127"/>
  <c r="BE127"/>
  <c r="BI124"/>
  <c r="BH124"/>
  <c r="BG124"/>
  <c r="BF124"/>
  <c r="T124"/>
  <c r="R124"/>
  <c r="P124"/>
  <c r="BK124"/>
  <c r="J124"/>
  <c r="BE124"/>
  <c r="BI122"/>
  <c r="BH122"/>
  <c r="BG122"/>
  <c r="BF122"/>
  <c r="T122"/>
  <c r="R122"/>
  <c r="P122"/>
  <c r="BK122"/>
  <c r="J122"/>
  <c r="BE122"/>
  <c r="BI119"/>
  <c r="BH119"/>
  <c r="BG119"/>
  <c r="BF119"/>
  <c r="T119"/>
  <c r="T118"/>
  <c r="R119"/>
  <c r="R118"/>
  <c r="P119"/>
  <c r="P118"/>
  <c r="BK119"/>
  <c r="BK118"/>
  <c r="J118" s="1"/>
  <c r="J65" s="1"/>
  <c r="J119"/>
  <c r="BE119" s="1"/>
  <c r="BI115"/>
  <c r="BH115"/>
  <c r="BG115"/>
  <c r="BF115"/>
  <c r="T115"/>
  <c r="T114"/>
  <c r="R115"/>
  <c r="R114"/>
  <c r="P115"/>
  <c r="P114"/>
  <c r="BK115"/>
  <c r="BK114"/>
  <c r="J114" s="1"/>
  <c r="J64" s="1"/>
  <c r="J115"/>
  <c r="BE115" s="1"/>
  <c r="BI112"/>
  <c r="BH112"/>
  <c r="BG112"/>
  <c r="BF112"/>
  <c r="T112"/>
  <c r="R112"/>
  <c r="P112"/>
  <c r="BK112"/>
  <c r="J112"/>
  <c r="BE112"/>
  <c r="BI109"/>
  <c r="BH109"/>
  <c r="BG109"/>
  <c r="BF109"/>
  <c r="T109"/>
  <c r="R109"/>
  <c r="P109"/>
  <c r="BK109"/>
  <c r="J109"/>
  <c r="BE109"/>
  <c r="BI106"/>
  <c r="BH106"/>
  <c r="BG106"/>
  <c r="BF106"/>
  <c r="T106"/>
  <c r="T105"/>
  <c r="R106"/>
  <c r="R105"/>
  <c r="P106"/>
  <c r="P105"/>
  <c r="BK106"/>
  <c r="BK105"/>
  <c r="J105" s="1"/>
  <c r="J63" s="1"/>
  <c r="J106"/>
  <c r="BE106" s="1"/>
  <c r="BI100"/>
  <c r="BH100"/>
  <c r="BG100"/>
  <c r="BF100"/>
  <c r="T100"/>
  <c r="R100"/>
  <c r="P100"/>
  <c r="BK100"/>
  <c r="J100"/>
  <c r="BE100"/>
  <c r="BI97"/>
  <c r="BH97"/>
  <c r="BG97"/>
  <c r="BF97"/>
  <c r="T97"/>
  <c r="R97"/>
  <c r="P97"/>
  <c r="BK97"/>
  <c r="J97"/>
  <c r="BE97"/>
  <c r="BI94"/>
  <c r="BH94"/>
  <c r="BG94"/>
  <c r="BF94"/>
  <c r="T94"/>
  <c r="R94"/>
  <c r="P94"/>
  <c r="BK94"/>
  <c r="J94"/>
  <c r="BE94"/>
  <c r="BI90"/>
  <c r="F36"/>
  <c r="BD57" i="1" s="1"/>
  <c r="BH90" i="5"/>
  <c r="F35" s="1"/>
  <c r="BC57" i="1" s="1"/>
  <c r="BG90" i="5"/>
  <c r="F34"/>
  <c r="BB57" i="1" s="1"/>
  <c r="BF90" i="5"/>
  <c r="J33" s="1"/>
  <c r="AW57" i="1" s="1"/>
  <c r="T90" i="5"/>
  <c r="T89"/>
  <c r="T88" s="1"/>
  <c r="T87" s="1"/>
  <c r="R90"/>
  <c r="R89"/>
  <c r="R88" s="1"/>
  <c r="R87" s="1"/>
  <c r="P90"/>
  <c r="P89"/>
  <c r="P88" s="1"/>
  <c r="P87" s="1"/>
  <c r="AU57" i="1" s="1"/>
  <c r="BK90" i="5"/>
  <c r="BK89" s="1"/>
  <c r="J90"/>
  <c r="BE90" s="1"/>
  <c r="J83"/>
  <c r="F81"/>
  <c r="E79"/>
  <c r="J55"/>
  <c r="F53"/>
  <c r="E51"/>
  <c r="J20"/>
  <c r="E20"/>
  <c r="F56" s="1"/>
  <c r="J19"/>
  <c r="J17"/>
  <c r="E17"/>
  <c r="F83"/>
  <c r="F55"/>
  <c r="J16"/>
  <c r="J14"/>
  <c r="J81"/>
  <c r="J53"/>
  <c r="E7"/>
  <c r="E47" s="1"/>
  <c r="AY56" i="1"/>
  <c r="AX56"/>
  <c r="BI98" i="4"/>
  <c r="BH98"/>
  <c r="BG98"/>
  <c r="BF98"/>
  <c r="T98"/>
  <c r="R98"/>
  <c r="P98"/>
  <c r="BK98"/>
  <c r="J98"/>
  <c r="BE98"/>
  <c r="BI95"/>
  <c r="BH95"/>
  <c r="BG95"/>
  <c r="BF95"/>
  <c r="T95"/>
  <c r="R95"/>
  <c r="P95"/>
  <c r="BK95"/>
  <c r="J95"/>
  <c r="BE95"/>
  <c r="BI92"/>
  <c r="BH92"/>
  <c r="BG92"/>
  <c r="BF92"/>
  <c r="T92"/>
  <c r="R92"/>
  <c r="P92"/>
  <c r="BK92"/>
  <c r="J92"/>
  <c r="BE92"/>
  <c r="BI87"/>
  <c r="F36"/>
  <c r="BD56" i="1" s="1"/>
  <c r="BD55" s="1"/>
  <c r="BH87" i="4"/>
  <c r="F35" s="1"/>
  <c r="BC56" i="1" s="1"/>
  <c r="BC55" s="1"/>
  <c r="AY55" s="1"/>
  <c r="BG87" i="4"/>
  <c r="F34"/>
  <c r="BB56" i="1" s="1"/>
  <c r="BB55" s="1"/>
  <c r="AX55" s="1"/>
  <c r="BF87" i="4"/>
  <c r="J33" s="1"/>
  <c r="AW56" i="1" s="1"/>
  <c r="T87" i="4"/>
  <c r="T86"/>
  <c r="T85" s="1"/>
  <c r="T84" s="1"/>
  <c r="R87"/>
  <c r="R86"/>
  <c r="R85" s="1"/>
  <c r="R84" s="1"/>
  <c r="P87"/>
  <c r="P86"/>
  <c r="P85" s="1"/>
  <c r="P84" s="1"/>
  <c r="AU56" i="1" s="1"/>
  <c r="BK87" i="4"/>
  <c r="BK86" s="1"/>
  <c r="J87"/>
  <c r="BE87" s="1"/>
  <c r="J80"/>
  <c r="F78"/>
  <c r="E76"/>
  <c r="J55"/>
  <c r="F53"/>
  <c r="E51"/>
  <c r="J20"/>
  <c r="E20"/>
  <c r="F56" s="1"/>
  <c r="J19"/>
  <c r="J17"/>
  <c r="E17"/>
  <c r="F80"/>
  <c r="F55"/>
  <c r="J16"/>
  <c r="J14"/>
  <c r="J78"/>
  <c r="J53"/>
  <c r="E7"/>
  <c r="E47" s="1"/>
  <c r="AY54" i="1"/>
  <c r="AX54"/>
  <c r="BI180" i="3"/>
  <c r="BH180"/>
  <c r="BG180"/>
  <c r="BF180"/>
  <c r="T180"/>
  <c r="R180"/>
  <c r="P180"/>
  <c r="BK180"/>
  <c r="J180"/>
  <c r="BE180"/>
  <c r="BI177"/>
  <c r="BH177"/>
  <c r="BG177"/>
  <c r="BF177"/>
  <c r="T177"/>
  <c r="R177"/>
  <c r="P177"/>
  <c r="BK177"/>
  <c r="J177"/>
  <c r="BE177"/>
  <c r="BI174"/>
  <c r="BH174"/>
  <c r="BG174"/>
  <c r="BF174"/>
  <c r="T174"/>
  <c r="T173"/>
  <c r="R174"/>
  <c r="R173"/>
  <c r="P174"/>
  <c r="P173"/>
  <c r="BK174"/>
  <c r="BK173"/>
  <c r="J173" s="1"/>
  <c r="J66" s="1"/>
  <c r="J174"/>
  <c r="BE174" s="1"/>
  <c r="BI170"/>
  <c r="BH170"/>
  <c r="BG170"/>
  <c r="BF170"/>
  <c r="T170"/>
  <c r="T169"/>
  <c r="R170"/>
  <c r="R169"/>
  <c r="P170"/>
  <c r="P169"/>
  <c r="BK170"/>
  <c r="BK169"/>
  <c r="J169" s="1"/>
  <c r="J65" s="1"/>
  <c r="J170"/>
  <c r="BE170" s="1"/>
  <c r="BI166"/>
  <c r="BH166"/>
  <c r="BG166"/>
  <c r="BF166"/>
  <c r="T166"/>
  <c r="R166"/>
  <c r="P166"/>
  <c r="BK166"/>
  <c r="J166"/>
  <c r="BE166"/>
  <c r="BI163"/>
  <c r="BH163"/>
  <c r="BG163"/>
  <c r="BF163"/>
  <c r="T163"/>
  <c r="R163"/>
  <c r="P163"/>
  <c r="BK163"/>
  <c r="J163"/>
  <c r="BE163"/>
  <c r="BI161"/>
  <c r="BH161"/>
  <c r="BG161"/>
  <c r="BF161"/>
  <c r="T161"/>
  <c r="R161"/>
  <c r="P161"/>
  <c r="BK161"/>
  <c r="J161"/>
  <c r="BE161"/>
  <c r="BI159"/>
  <c r="BH159"/>
  <c r="BG159"/>
  <c r="BF159"/>
  <c r="T159"/>
  <c r="R159"/>
  <c r="R153" s="1"/>
  <c r="P159"/>
  <c r="BK159"/>
  <c r="J159"/>
  <c r="BE159"/>
  <c r="BI157"/>
  <c r="BH157"/>
  <c r="BG157"/>
  <c r="BF157"/>
  <c r="T157"/>
  <c r="R157"/>
  <c r="P157"/>
  <c r="BK157"/>
  <c r="BK153" s="1"/>
  <c r="J153" s="1"/>
  <c r="J64" s="1"/>
  <c r="J157"/>
  <c r="BE157"/>
  <c r="BI154"/>
  <c r="BH154"/>
  <c r="BG154"/>
  <c r="BF154"/>
  <c r="T154"/>
  <c r="T153"/>
  <c r="R154"/>
  <c r="P154"/>
  <c r="P153"/>
  <c r="BK154"/>
  <c r="J154"/>
  <c r="BE154" s="1"/>
  <c r="BI149"/>
  <c r="BH149"/>
  <c r="BG149"/>
  <c r="BF149"/>
  <c r="T149"/>
  <c r="R149"/>
  <c r="P149"/>
  <c r="BK149"/>
  <c r="J149"/>
  <c r="BE149"/>
  <c r="BI147"/>
  <c r="BH147"/>
  <c r="BG147"/>
  <c r="BF147"/>
  <c r="T147"/>
  <c r="T146"/>
  <c r="R147"/>
  <c r="R146"/>
  <c r="P147"/>
  <c r="P146"/>
  <c r="BK147"/>
  <c r="BK146"/>
  <c r="J146" s="1"/>
  <c r="J63" s="1"/>
  <c r="J147"/>
  <c r="BE147" s="1"/>
  <c r="BI143"/>
  <c r="BH143"/>
  <c r="BG143"/>
  <c r="BF143"/>
  <c r="T143"/>
  <c r="R143"/>
  <c r="P143"/>
  <c r="BK143"/>
  <c r="J143"/>
  <c r="BE143"/>
  <c r="BI140"/>
  <c r="BH140"/>
  <c r="BG140"/>
  <c r="BF140"/>
  <c r="T140"/>
  <c r="R140"/>
  <c r="P140"/>
  <c r="BK140"/>
  <c r="J140"/>
  <c r="BE140"/>
  <c r="BI137"/>
  <c r="BH137"/>
  <c r="BG137"/>
  <c r="BF137"/>
  <c r="T137"/>
  <c r="R137"/>
  <c r="P137"/>
  <c r="BK137"/>
  <c r="J137"/>
  <c r="BE137"/>
  <c r="BI135"/>
  <c r="BH135"/>
  <c r="BG135"/>
  <c r="BF135"/>
  <c r="T135"/>
  <c r="R135"/>
  <c r="P135"/>
  <c r="BK135"/>
  <c r="J135"/>
  <c r="BE135"/>
  <c r="BI132"/>
  <c r="BH132"/>
  <c r="BG132"/>
  <c r="BF132"/>
  <c r="T132"/>
  <c r="R132"/>
  <c r="P132"/>
  <c r="BK132"/>
  <c r="J132"/>
  <c r="BE132"/>
  <c r="BI130"/>
  <c r="BH130"/>
  <c r="BG130"/>
  <c r="BF130"/>
  <c r="T130"/>
  <c r="R130"/>
  <c r="P130"/>
  <c r="BK130"/>
  <c r="J130"/>
  <c r="BE130"/>
  <c r="BI127"/>
  <c r="BH127"/>
  <c r="BG127"/>
  <c r="BF127"/>
  <c r="T127"/>
  <c r="R127"/>
  <c r="P127"/>
  <c r="BK127"/>
  <c r="J127"/>
  <c r="BE127"/>
  <c r="BI124"/>
  <c r="BH124"/>
  <c r="BG124"/>
  <c r="BF124"/>
  <c r="T124"/>
  <c r="R124"/>
  <c r="P124"/>
  <c r="BK124"/>
  <c r="J124"/>
  <c r="BE124"/>
  <c r="BI119"/>
  <c r="BH119"/>
  <c r="BG119"/>
  <c r="BF119"/>
  <c r="T119"/>
  <c r="R119"/>
  <c r="P119"/>
  <c r="BK119"/>
  <c r="J119"/>
  <c r="BE119"/>
  <c r="BI114"/>
  <c r="BH114"/>
  <c r="BG114"/>
  <c r="BF114"/>
  <c r="T114"/>
  <c r="R114"/>
  <c r="P114"/>
  <c r="BK114"/>
  <c r="J114"/>
  <c r="BE114"/>
  <c r="BI111"/>
  <c r="BH111"/>
  <c r="BG111"/>
  <c r="BF111"/>
  <c r="T111"/>
  <c r="R111"/>
  <c r="P111"/>
  <c r="BK111"/>
  <c r="J111"/>
  <c r="BE111"/>
  <c r="BI108"/>
  <c r="BH108"/>
  <c r="BG108"/>
  <c r="BF108"/>
  <c r="T108"/>
  <c r="R108"/>
  <c r="P108"/>
  <c r="BK108"/>
  <c r="J108"/>
  <c r="BE108"/>
  <c r="BI105"/>
  <c r="BH105"/>
  <c r="BG105"/>
  <c r="BF105"/>
  <c r="T105"/>
  <c r="R105"/>
  <c r="P105"/>
  <c r="BK105"/>
  <c r="J105"/>
  <c r="BE105"/>
  <c r="BI102"/>
  <c r="BH102"/>
  <c r="BG102"/>
  <c r="BF102"/>
  <c r="T102"/>
  <c r="R102"/>
  <c r="P102"/>
  <c r="BK102"/>
  <c r="J102"/>
  <c r="BE102"/>
  <c r="BI99"/>
  <c r="BH99"/>
  <c r="BG99"/>
  <c r="BF99"/>
  <c r="T99"/>
  <c r="R99"/>
  <c r="P99"/>
  <c r="BK99"/>
  <c r="J99"/>
  <c r="BE99"/>
  <c r="BI96"/>
  <c r="BH96"/>
  <c r="BG96"/>
  <c r="BF96"/>
  <c r="T96"/>
  <c r="R96"/>
  <c r="P96"/>
  <c r="BK96"/>
  <c r="J96"/>
  <c r="BE96"/>
  <c r="BI93"/>
  <c r="BH93"/>
  <c r="BG93"/>
  <c r="BF93"/>
  <c r="T93"/>
  <c r="R93"/>
  <c r="P93"/>
  <c r="BK93"/>
  <c r="J93"/>
  <c r="BE93"/>
  <c r="BI91"/>
  <c r="F36"/>
  <c r="BD54" i="1" s="1"/>
  <c r="BH91" i="3"/>
  <c r="F35" s="1"/>
  <c r="BC54" i="1" s="1"/>
  <c r="BG91" i="3"/>
  <c r="F34"/>
  <c r="BB54" i="1" s="1"/>
  <c r="BF91" i="3"/>
  <c r="J33" s="1"/>
  <c r="AW54" i="1" s="1"/>
  <c r="T91" i="3"/>
  <c r="T90"/>
  <c r="T89" s="1"/>
  <c r="T88" s="1"/>
  <c r="R91"/>
  <c r="R90"/>
  <c r="R89" s="1"/>
  <c r="R88" s="1"/>
  <c r="P91"/>
  <c r="P90"/>
  <c r="P89" s="1"/>
  <c r="P88" s="1"/>
  <c r="AU54" i="1" s="1"/>
  <c r="BK91" i="3"/>
  <c r="BK90" s="1"/>
  <c r="J91"/>
  <c r="BE91" s="1"/>
  <c r="J84"/>
  <c r="F82"/>
  <c r="E80"/>
  <c r="J55"/>
  <c r="F53"/>
  <c r="E51"/>
  <c r="J20"/>
  <c r="E20"/>
  <c r="F56" s="1"/>
  <c r="J19"/>
  <c r="J17"/>
  <c r="E17"/>
  <c r="F84"/>
  <c r="F55"/>
  <c r="J16"/>
  <c r="J14"/>
  <c r="J82"/>
  <c r="J53"/>
  <c r="E7"/>
  <c r="E47" s="1"/>
  <c r="AY53" i="1"/>
  <c r="AX53"/>
  <c r="BI96" i="2"/>
  <c r="BH96"/>
  <c r="BG96"/>
  <c r="BF96"/>
  <c r="T96"/>
  <c r="R96"/>
  <c r="P96"/>
  <c r="BK96"/>
  <c r="J96"/>
  <c r="BE96"/>
  <c r="BI93"/>
  <c r="BH93"/>
  <c r="BG93"/>
  <c r="BF93"/>
  <c r="T93"/>
  <c r="R93"/>
  <c r="P93"/>
  <c r="BK93"/>
  <c r="J93"/>
  <c r="BE93"/>
  <c r="BI90"/>
  <c r="BH90"/>
  <c r="BG90"/>
  <c r="BF90"/>
  <c r="T90"/>
  <c r="R90"/>
  <c r="P90"/>
  <c r="BK90"/>
  <c r="J90"/>
  <c r="BE90"/>
  <c r="BI87"/>
  <c r="F36"/>
  <c r="BD53" i="1" s="1"/>
  <c r="BD52" s="1"/>
  <c r="BD51" s="1"/>
  <c r="W30" s="1"/>
  <c r="BH87" i="2"/>
  <c r="F35" s="1"/>
  <c r="BC53" i="1" s="1"/>
  <c r="BC52" s="1"/>
  <c r="BG87" i="2"/>
  <c r="F34"/>
  <c r="BB53" i="1" s="1"/>
  <c r="BB52" s="1"/>
  <c r="BF87" i="2"/>
  <c r="J33" s="1"/>
  <c r="AW53" i="1" s="1"/>
  <c r="T87" i="2"/>
  <c r="T86"/>
  <c r="T85" s="1"/>
  <c r="T84" s="1"/>
  <c r="R87"/>
  <c r="R86"/>
  <c r="R85" s="1"/>
  <c r="R84" s="1"/>
  <c r="P87"/>
  <c r="P86"/>
  <c r="P85" s="1"/>
  <c r="P84" s="1"/>
  <c r="AU53" i="1" s="1"/>
  <c r="AU52" s="1"/>
  <c r="BK87" i="2"/>
  <c r="BK86" s="1"/>
  <c r="J87"/>
  <c r="BE87" s="1"/>
  <c r="J80"/>
  <c r="F78"/>
  <c r="E76"/>
  <c r="J55"/>
  <c r="F53"/>
  <c r="E51"/>
  <c r="J20"/>
  <c r="E20"/>
  <c r="F56" s="1"/>
  <c r="J19"/>
  <c r="J17"/>
  <c r="E17"/>
  <c r="F55" s="1"/>
  <c r="F80"/>
  <c r="J16"/>
  <c r="J14"/>
  <c r="J53" s="1"/>
  <c r="J78"/>
  <c r="E7"/>
  <c r="E47" s="1"/>
  <c r="AS67" i="1"/>
  <c r="AS65"/>
  <c r="AS62"/>
  <c r="AS59"/>
  <c r="AS55"/>
  <c r="AS51" s="1"/>
  <c r="AS52"/>
  <c r="L47"/>
  <c r="AM46"/>
  <c r="L46"/>
  <c r="AM44"/>
  <c r="L44"/>
  <c r="L42"/>
  <c r="L41"/>
  <c r="J32" i="2" l="1"/>
  <c r="AV53" i="1" s="1"/>
  <c r="AT53" s="1"/>
  <c r="F32" i="2"/>
  <c r="AZ53" i="1" s="1"/>
  <c r="AZ52" s="1"/>
  <c r="J32" i="3"/>
  <c r="AV54" i="1" s="1"/>
  <c r="AT54" s="1"/>
  <c r="F32" i="3"/>
  <c r="AZ54" i="1" s="1"/>
  <c r="BK85" i="7"/>
  <c r="J86"/>
  <c r="J62" s="1"/>
  <c r="J86" i="9"/>
  <c r="J62" s="1"/>
  <c r="BK85"/>
  <c r="J91" i="10"/>
  <c r="J62" s="1"/>
  <c r="BK90"/>
  <c r="J32" i="11"/>
  <c r="AV66" i="1" s="1"/>
  <c r="AT66" s="1"/>
  <c r="F32" i="11"/>
  <c r="AZ66" i="1" s="1"/>
  <c r="AZ65" s="1"/>
  <c r="AV65" s="1"/>
  <c r="BK118" i="11"/>
  <c r="J118" s="1"/>
  <c r="J63" s="1"/>
  <c r="J119"/>
  <c r="J64" s="1"/>
  <c r="AU55" i="1"/>
  <c r="BK85" i="4"/>
  <c r="J86"/>
  <c r="J62" s="1"/>
  <c r="BK88" i="5"/>
  <c r="J89"/>
  <c r="J62" s="1"/>
  <c r="J32" i="7"/>
  <c r="AV60" i="1" s="1"/>
  <c r="AT60" s="1"/>
  <c r="F32" i="7"/>
  <c r="AZ60" i="1" s="1"/>
  <c r="AZ59" s="1"/>
  <c r="AV59" s="1"/>
  <c r="F32" i="9"/>
  <c r="AZ63" i="1" s="1"/>
  <c r="J32" i="9"/>
  <c r="AV63" i="1" s="1"/>
  <c r="F32" i="10"/>
  <c r="AZ64" i="1" s="1"/>
  <c r="J32" i="10"/>
  <c r="AV64" i="1" s="1"/>
  <c r="AT64" s="1"/>
  <c r="J32" i="4"/>
  <c r="AV56" i="1" s="1"/>
  <c r="AT56" s="1"/>
  <c r="F32" i="4"/>
  <c r="AZ56" i="1" s="1"/>
  <c r="J32" i="5"/>
  <c r="AV57" i="1" s="1"/>
  <c r="AT57" s="1"/>
  <c r="F32" i="5"/>
  <c r="AZ57" i="1" s="1"/>
  <c r="J89" i="6"/>
  <c r="J62" s="1"/>
  <c r="BK88"/>
  <c r="BK93" i="8"/>
  <c r="J94"/>
  <c r="J62" s="1"/>
  <c r="BK85" i="12"/>
  <c r="J86"/>
  <c r="J62" s="1"/>
  <c r="BC59" i="1"/>
  <c r="AY59" s="1"/>
  <c r="AT68"/>
  <c r="AY52"/>
  <c r="BK85" i="2"/>
  <c r="J86"/>
  <c r="J62" s="1"/>
  <c r="BB51" i="1"/>
  <c r="AX52"/>
  <c r="BK89" i="3"/>
  <c r="J90"/>
  <c r="J62" s="1"/>
  <c r="F32" i="6"/>
  <c r="AZ58" i="1" s="1"/>
  <c r="J32" i="6"/>
  <c r="AV58" i="1" s="1"/>
  <c r="J32" i="8"/>
  <c r="AV61" i="1" s="1"/>
  <c r="AT61" s="1"/>
  <c r="F32" i="8"/>
  <c r="AZ61" i="1" s="1"/>
  <c r="J265" i="8"/>
  <c r="J70" s="1"/>
  <c r="BK264"/>
  <c r="J264" s="1"/>
  <c r="J69" s="1"/>
  <c r="BK87" i="11"/>
  <c r="J88"/>
  <c r="J62" s="1"/>
  <c r="AU59" i="1"/>
  <c r="AU51" s="1"/>
  <c r="T152" i="10"/>
  <c r="T90" s="1"/>
  <c r="T89" s="1"/>
  <c r="F33" i="2"/>
  <c r="BA53" i="1" s="1"/>
  <c r="BA52" s="1"/>
  <c r="F33" i="3"/>
  <c r="BA54" i="1" s="1"/>
  <c r="F33" i="4"/>
  <c r="BA56" i="1" s="1"/>
  <c r="F33" i="5"/>
  <c r="BA57" i="1" s="1"/>
  <c r="J33" i="6"/>
  <c r="AW58" i="1" s="1"/>
  <c r="F33" i="7"/>
  <c r="BA60" i="1" s="1"/>
  <c r="F33" i="8"/>
  <c r="BA61" i="1" s="1"/>
  <c r="J33" i="9"/>
  <c r="AW63" i="1" s="1"/>
  <c r="J33" i="10"/>
  <c r="AW64" i="1" s="1"/>
  <c r="J53" i="11"/>
  <c r="F55"/>
  <c r="F33"/>
  <c r="BA66" i="1" s="1"/>
  <c r="BA65" s="1"/>
  <c r="AW65" s="1"/>
  <c r="J53" i="12"/>
  <c r="F33"/>
  <c r="BA68" i="1" s="1"/>
  <c r="BA67" s="1"/>
  <c r="AW67" s="1"/>
  <c r="AT67" s="1"/>
  <c r="E72" i="2"/>
  <c r="F81"/>
  <c r="E76" i="3"/>
  <c r="F85"/>
  <c r="E72" i="4"/>
  <c r="F81"/>
  <c r="E75" i="5"/>
  <c r="F84"/>
  <c r="E74" i="11"/>
  <c r="F83"/>
  <c r="J89" i="3" l="1"/>
  <c r="J61" s="1"/>
  <c r="BK88"/>
  <c r="J88" s="1"/>
  <c r="J93" i="8"/>
  <c r="J61" s="1"/>
  <c r="BK92"/>
  <c r="J92" s="1"/>
  <c r="J85" i="4"/>
  <c r="J61" s="1"/>
  <c r="BK84"/>
  <c r="J84" s="1"/>
  <c r="J85" i="7"/>
  <c r="J61" s="1"/>
  <c r="BK84"/>
  <c r="J84" s="1"/>
  <c r="BA55" i="1"/>
  <c r="AW55" s="1"/>
  <c r="AT58"/>
  <c r="BC51"/>
  <c r="BK89" i="10"/>
  <c r="J89" s="1"/>
  <c r="J90"/>
  <c r="J61" s="1"/>
  <c r="J87" i="11"/>
  <c r="J61" s="1"/>
  <c r="BK86"/>
  <c r="J86" s="1"/>
  <c r="AW52" i="1"/>
  <c r="J85" i="12"/>
  <c r="J61" s="1"/>
  <c r="BK84"/>
  <c r="J84" s="1"/>
  <c r="J88" i="5"/>
  <c r="J61" s="1"/>
  <c r="BK87"/>
  <c r="J87" s="1"/>
  <c r="AZ62" i="1"/>
  <c r="AV62" s="1"/>
  <c r="AT62" s="1"/>
  <c r="J85" i="2"/>
  <c r="J61" s="1"/>
  <c r="BK84"/>
  <c r="J84" s="1"/>
  <c r="AZ51" i="1"/>
  <c r="AV52"/>
  <c r="AX51"/>
  <c r="W28"/>
  <c r="BK87" i="6"/>
  <c r="J87" s="1"/>
  <c r="J88"/>
  <c r="J61" s="1"/>
  <c r="BK84" i="9"/>
  <c r="J84" s="1"/>
  <c r="J85"/>
  <c r="J61" s="1"/>
  <c r="BA59" i="1"/>
  <c r="AW59" s="1"/>
  <c r="AT59" s="1"/>
  <c r="AZ55"/>
  <c r="AV55" s="1"/>
  <c r="AT63"/>
  <c r="AT65"/>
  <c r="J29" i="5" l="1"/>
  <c r="J60"/>
  <c r="J29" i="2"/>
  <c r="J60"/>
  <c r="J29" i="10"/>
  <c r="J60"/>
  <c r="J29" i="6"/>
  <c r="J60"/>
  <c r="J29" i="3"/>
  <c r="J60"/>
  <c r="BA51" i="1"/>
  <c r="W26"/>
  <c r="AV51"/>
  <c r="J29" i="4"/>
  <c r="J60"/>
  <c r="J29" i="9"/>
  <c r="J60"/>
  <c r="J29" i="12"/>
  <c r="J60"/>
  <c r="J29" i="11"/>
  <c r="J60"/>
  <c r="W29" i="1"/>
  <c r="AY51"/>
  <c r="J29" i="7"/>
  <c r="J60"/>
  <c r="J29" i="8"/>
  <c r="J60"/>
  <c r="AT55" i="1"/>
  <c r="AT52"/>
  <c r="AK26" l="1"/>
  <c r="J38" i="3"/>
  <c r="AG54" i="1"/>
  <c r="AN54" s="1"/>
  <c r="AG64"/>
  <c r="AN64" s="1"/>
  <c r="J38" i="10"/>
  <c r="J38" i="5"/>
  <c r="AG57" i="1"/>
  <c r="AN57" s="1"/>
  <c r="J38" i="8"/>
  <c r="AG61" i="1"/>
  <c r="AN61" s="1"/>
  <c r="J38" i="12"/>
  <c r="AG68" i="1"/>
  <c r="AW51"/>
  <c r="AK27" s="1"/>
  <c r="W27"/>
  <c r="AG58"/>
  <c r="AN58" s="1"/>
  <c r="J38" i="6"/>
  <c r="J38" i="2"/>
  <c r="AG53" i="1"/>
  <c r="J38" i="4"/>
  <c r="AG56" i="1"/>
  <c r="J38" i="7"/>
  <c r="AG60" i="1"/>
  <c r="J38" i="11"/>
  <c r="AG66" i="1"/>
  <c r="AG63"/>
  <c r="J38" i="9"/>
  <c r="AG62" i="1" l="1"/>
  <c r="AN62" s="1"/>
  <c r="AN63"/>
  <c r="AG59"/>
  <c r="AN59" s="1"/>
  <c r="AN60"/>
  <c r="AN53"/>
  <c r="AG52"/>
  <c r="AG65"/>
  <c r="AN65" s="1"/>
  <c r="AN66"/>
  <c r="AG55"/>
  <c r="AN55" s="1"/>
  <c r="AN56"/>
  <c r="AG67"/>
  <c r="AN67" s="1"/>
  <c r="AN68"/>
  <c r="AT51"/>
  <c r="AN52" l="1"/>
  <c r="AG51"/>
  <c r="AK23" l="1"/>
  <c r="AK32" s="1"/>
  <c r="AN51"/>
</calcChain>
</file>

<file path=xl/sharedStrings.xml><?xml version="1.0" encoding="utf-8"?>
<sst xmlns="http://schemas.openxmlformats.org/spreadsheetml/2006/main" count="7714" uniqueCount="1126">
  <si>
    <t>Export VZ</t>
  </si>
  <si>
    <t>List obsahuje:</t>
  </si>
  <si>
    <t>1) Rekapitulace stavby</t>
  </si>
  <si>
    <t>2) Rekapitulace objektů stavby a soupisů prací</t>
  </si>
  <si>
    <t>3.0</t>
  </si>
  <si>
    <t>ZAMOK</t>
  </si>
  <si>
    <t>False</t>
  </si>
  <si>
    <t>{f01c5144-97d9-4690-806d-0484366129e4}</t>
  </si>
  <si>
    <t>0,01</t>
  </si>
  <si>
    <t>21</t>
  </si>
  <si>
    <t>15</t>
  </si>
  <si>
    <t>REKAPITULACE STAVBY</t>
  </si>
  <si>
    <t>v ---  níže se nacházejí doplnkové a pomocné údaje k sestavám  --- v</t>
  </si>
  <si>
    <t>Návod na vyplnění</t>
  </si>
  <si>
    <t>0,001</t>
  </si>
  <si>
    <t>Kód:</t>
  </si>
  <si>
    <t>38-12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</si>
  <si>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</si>
  <si>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</si>
  <si>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Heřmanický potok - Svobodné Heřmanice, km 3,200-5,500</t>
  </si>
  <si>
    <t>0,1</t>
  </si>
  <si>
    <t>KSO:</t>
  </si>
  <si>
    <t>833 21</t>
  </si>
  <si>
    <t>CC-CZ:</t>
  </si>
  <si>
    <t/>
  </si>
  <si>
    <t>1</t>
  </si>
  <si>
    <t>Místo:</t>
  </si>
  <si>
    <t xml:space="preserve"> </t>
  </si>
  <si>
    <t>Datum:</t>
  </si>
  <si>
    <t>28. 1. 2016</t>
  </si>
  <si>
    <t>10</t>
  </si>
  <si>
    <t>100</t>
  </si>
  <si>
    <t>Zadavatel:</t>
  </si>
  <si>
    <t>IČ:</t>
  </si>
  <si>
    <t>DIČ:</t>
  </si>
  <si>
    <t>Uchazeč:</t>
  </si>
  <si>
    <t>Vyplň údaj</t>
  </si>
  <si>
    <t>Projektant:</t>
  </si>
  <si>
    <t>Ing. Jana Palovská</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</si>
  <si>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</si>
  <si>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</si>
  <si>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</si>
  <si>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</si>
  <si>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</si>
  <si>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</si>
  <si>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</si>
  <si>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</si>
  <si>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</si>
  <si>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</si>
  <si>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</si>
  <si>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</si>
  <si>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</si>
  <si>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</si>
  <si>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</si>
  <si>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</si>
  <si>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</si>
  <si>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</si>
  <si>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</si>
  <si>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</si>
  <si>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</si>
  <si>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</si>
  <si>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</si>
  <si>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</si>
  <si>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</si>
  <si>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</si>
  <si>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</si>
  <si>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</si>
  <si>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</si>
  <si>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</si>
  <si>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</si>
  <si>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</si>
  <si>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</si>
  <si>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</si>
  <si>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</si>
  <si>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</si>
  <si>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</si>
  <si>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</si>
  <si>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</si>
  <si>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</si>
  <si>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38-12-01</t>
  </si>
  <si>
    <t>SO1 - úprava LB v km 3,751-3,766</t>
  </si>
  <si>
    <t>STA</t>
  </si>
  <si>
    <t>{86d8766d-c77f-49d8-be57-df4189f38a7e}</t>
  </si>
  <si>
    <t>2</t>
  </si>
  <si>
    <t>/</t>
  </si>
  <si>
    <t>01</t>
  </si>
  <si>
    <t>SO1_Soupis prací - odtěžení sedimentů</t>
  </si>
  <si>
    <t>Soupis</t>
  </si>
  <si>
    <t>{0ec4748a-f78d-4c5f-a542-beceafd13234}</t>
  </si>
  <si>
    <t>02</t>
  </si>
  <si>
    <t>SO1_Soupis prací - podél. opevnění</t>
  </si>
  <si>
    <t>{cfef8f44-2469-44e0-bbe4-c04d92a1ba72}</t>
  </si>
  <si>
    <t>38-12-02</t>
  </si>
  <si>
    <t xml:space="preserve"> SO2 - úprava PB v km 4,034-4,192</t>
  </si>
  <si>
    <t>{d96f39bc-7462-47c2-981a-dc66c915168f}</t>
  </si>
  <si>
    <t>SO2_Soupis prací - odtěžení sedimentů</t>
  </si>
  <si>
    <t>{09985db1-ba86-4470-9f27-18f4aa22afc9}</t>
  </si>
  <si>
    <t>SO2_Soupis prací - příčný práh</t>
  </si>
  <si>
    <t>{73edff69-a2c1-4e03-a2c5-eb5fdbd83416}</t>
  </si>
  <si>
    <t>03</t>
  </si>
  <si>
    <t>SO2_Soupis prací - podélné opevnění</t>
  </si>
  <si>
    <t>{b0b1c84b-b87f-4376-aa69-8ca427125cbd}</t>
  </si>
  <si>
    <t>38-12-03</t>
  </si>
  <si>
    <t xml:space="preserve"> SO3 - úprava PB v km 4,228-4,340</t>
  </si>
  <si>
    <t>{c4f352d7-3bff-49f5-ba77-c74f9ad0ba9a}</t>
  </si>
  <si>
    <t>SO3_Soupis prací - odtěžení sedimentů</t>
  </si>
  <si>
    <t>{1d0940a2-be02-44fa-9698-35a56a2f1d5d}</t>
  </si>
  <si>
    <t>SO3_Soupis prací - podélné opevnění</t>
  </si>
  <si>
    <t>{0aac248b-450c-4ca6-9875-cd6174bd9b5a}</t>
  </si>
  <si>
    <t>38-12-04</t>
  </si>
  <si>
    <t>SO4 - úprava toku v km 5,048-5,306</t>
  </si>
  <si>
    <t>{c73dd870-8812-4a86-bbc8-6d6608e789a1}</t>
  </si>
  <si>
    <t>SO4_Soupis prací - odtěžení nánosů</t>
  </si>
  <si>
    <t>{fae1188a-15df-456b-86bc-badc5868c9de}</t>
  </si>
  <si>
    <t>SO4_Soupis prací - podélné opevnění</t>
  </si>
  <si>
    <t>{1a03f5e2-fe79-409e-8276-6ca18d54af12}</t>
  </si>
  <si>
    <t>38-12-05</t>
  </si>
  <si>
    <t>SO5 - Náhradní výsadba</t>
  </si>
  <si>
    <t>{cba02f08-fa3a-4fff-a747-f8991d508214}</t>
  </si>
  <si>
    <t xml:space="preserve">SO5_Soupis prací </t>
  </si>
  <si>
    <t>{0fdc6672-aeea-449f-a4d4-f8a0435f3f22}</t>
  </si>
  <si>
    <t>38-12-06</t>
  </si>
  <si>
    <t>VON</t>
  </si>
  <si>
    <t>{96879346-054b-49b6-b672-5076435e7d22}</t>
  </si>
  <si>
    <t>Soupis nákladů</t>
  </si>
  <si>
    <t>{e14497e2-6c64-4a37-9244-b1545362f7c7}</t>
  </si>
  <si>
    <t>1) Krycí list soupisu</t>
  </si>
  <si>
    <t>2) Rekapitulace</t>
  </si>
  <si>
    <t>3) Soupis prací</t>
  </si>
  <si>
    <t>Zpět na list:</t>
  </si>
  <si>
    <t>Rekapitulace stavby</t>
  </si>
  <si>
    <t>VP</t>
  </si>
  <si>
    <t>0,98</t>
  </si>
  <si>
    <t>VV3</t>
  </si>
  <si>
    <t>KRYCÍ LIST SOUPISU</t>
  </si>
  <si>
    <t>Objekt:</t>
  </si>
  <si>
    <t>38-12-01 - SO1 - úprava LB v km 3,751-3,766</t>
  </si>
  <si>
    <t>Soupis:</t>
  </si>
  <si>
    <t>01 - SO1_Soupis prací - odtěžení sedimentů</t>
  </si>
  <si>
    <t>REKAPITULACE ČLENĚNÍ SOUPISU PRACÍ</t>
  </si>
  <si>
    <t>Kód dílu - Popis</t>
  </si>
  <si>
    <t>Cena celkem [CZK]</t>
  </si>
  <si>
    <t>Náklady soupisu celkem</t>
  </si>
  <si>
    <t>-1</t>
  </si>
  <si>
    <t>HSV - Práce a dodávky HSV</t>
  </si>
  <si>
    <t xml:space="preserve">    1 - Zemní práce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</si>
  <si>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</si>
  <si>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</si>
  <si>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</si>
  <si>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</si>
  <si>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</si>
  <si>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</si>
  <si>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</si>
  <si>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</si>
  <si>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</si>
  <si>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</si>
  <si>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</si>
  <si>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</si>
  <si>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</si>
  <si>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</si>
  <si>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</si>
  <si>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</si>
  <si>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</si>
  <si>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</si>
  <si>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</si>
  <si>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124203101</t>
  </si>
  <si>
    <t>Vykopávky do 1000 m3 pro koryta vodotečí v hornině tř. 3</t>
  </si>
  <si>
    <t>m3</t>
  </si>
  <si>
    <t>CS ÚRS 2013 01</t>
  </si>
  <si>
    <t>4</t>
  </si>
  <si>
    <t>-1735433032</t>
  </si>
  <si>
    <t>PSC</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</si>
  <si>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 2. Ceny nelze použít pro: a) vykopávky koryt vodotečí, které jsou dle projektu pod úrovní pracovní hladiny vody; tyto zemní práce se oceňují cenami souboru cen 127 . 0-11 Vykopávky pod vodou strojně části A 01 tohoto katalogu, b) vykopávky koryt vodotečí v prostorách s rozepřeným nebo vzepřeným pažením; tyto zemní práce se oceňují cenami souboru cen 131 . 0-12 Hloubení zapažených jam a zářezů části A 01 tohoto katalogu, štětová stěna vzepřená nebo rozepřená, se z hlediska ocenění považuje za vzepřené nebo rozepřené pažení; c) vykopávky pod obrysem výkopu pro koryta vodotečí (pro opěrné zdi, patky, soustřeďovací stavby apod.); tyto zemní práce se oceňují podle své povahy cenami souboru cen 131 . 0-11 Hloubení nezapažených jam, 131 . 0-12 Hloubení zapažených jam, 132 . 0-11 Hloubení rýh do 600 mm, 132 . 0-12 Hloubení rýh do 2000 mm, 132 . 0-14 Hloubená vykopávka pod základy ručně 133 . 0- . 0 Hloubení zapažených i nezapažených šachet části A01 tohoto katalogu, d) hloubení zatrubněných nebo zastropených koryt vodotečí; tyto práce se oceňují cenami souboru cen 123 . 0-21 Vykopávky zářezů se šikmými stěnami pro podzemní vedení části A 02 3. V cenách jsou započteny náklady na svislé přemístění výkopku do 4 m. Svislé přemístění z hloubky přes 4 m se oceňuje podle projektu (rampy, přehození apod.). 4. Předepisuje-li projekt rozprostřít výkopek získaný vykopávkou pro koryta vodotečí, oceňuje se toto rozprostření cenou 171 20-1101 Uložení sypaniny do nezhutněných násypů a vodorovné přemístění výkopku cenami souboru cen 162 .0-31 Vodorovné přemístění výkopku z rýh podzemních stěn části A 01 tohoto katalogu. 5. Pro volbu ceny je rozhodující součet vykopávek pro koryta vodotečí, oceňovaných cenami tohoto souboru cen, zatrubněných koryt vodotečí, oceňovaných podle pozn. č. 2 odst. d) i zapažených vykopávek oceňovaných podle pozn. č. 2 odst. b) tohoto souboru cen. </t>
  </si>
  <si>
    <t>VV</t>
  </si>
  <si>
    <t>"úprava tvaru koryta - dle tab. kubatur" 0,98</t>
  </si>
  <si>
    <t>162701103</t>
  </si>
  <si>
    <t>Vodorovné přemístění do 8000 m výkopku/sypaniny z horniny tř. 1 až 4</t>
  </si>
  <si>
    <t>834782106</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</si>
  <si>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 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</si>
  <si>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"odvoz přebytku zeminy na skládku Horní Benešov" VV3</t>
  </si>
  <si>
    <t>3</t>
  </si>
  <si>
    <t>171201201</t>
  </si>
  <si>
    <t>Uložení sypaniny na skládky</t>
  </si>
  <si>
    <t>-664611383</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</si>
  <si>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t>
  </si>
  <si>
    <t>"uložení přebytku zeminy" VP</t>
  </si>
  <si>
    <t>171201211</t>
  </si>
  <si>
    <t>Uložení sypaniny poplatek za uložení sypaniny na skládce ( skládkovné )</t>
  </si>
  <si>
    <t>t</t>
  </si>
  <si>
    <t>-1575830301</t>
  </si>
  <si>
    <t>"uložení přebytku zeminy" VP*1,8</t>
  </si>
  <si>
    <t>BKZmc</t>
  </si>
  <si>
    <t>2,2</t>
  </si>
  <si>
    <t>BKZs</t>
  </si>
  <si>
    <t>2,4</t>
  </si>
  <si>
    <t>HJ4</t>
  </si>
  <si>
    <t>1,97</t>
  </si>
  <si>
    <t>HR4</t>
  </si>
  <si>
    <t>10,85</t>
  </si>
  <si>
    <t>NÁS</t>
  </si>
  <si>
    <t>8,48</t>
  </si>
  <si>
    <t>ODK</t>
  </si>
  <si>
    <t>44,89</t>
  </si>
  <si>
    <t>SN</t>
  </si>
  <si>
    <t>13,73</t>
  </si>
  <si>
    <t>SV</t>
  </si>
  <si>
    <t>1,11</t>
  </si>
  <si>
    <t>ÚPN</t>
  </si>
  <si>
    <t>17,87</t>
  </si>
  <si>
    <t>02 - SO1_Soupis prací - podél. opevnění</t>
  </si>
  <si>
    <t>22,87</t>
  </si>
  <si>
    <t>ZÁS</t>
  </si>
  <si>
    <t>26,36</t>
  </si>
  <si>
    <t xml:space="preserve">    3 - Svislé a kompletní konstrukce</t>
  </si>
  <si>
    <t xml:space="preserve">    4 - Vodorovné konstrukce</t>
  </si>
  <si>
    <t xml:space="preserve">    9 - Ostatní konstrukce a práce-bourání</t>
  </si>
  <si>
    <t xml:space="preserve">      99 - Přesun hmot</t>
  </si>
  <si>
    <t>111201101</t>
  </si>
  <si>
    <t>Odstranění křovin a stromů průměru kmene do 100 mm i s kořeny z celkové plochy do 1000 m2</t>
  </si>
  <si>
    <t>m2</t>
  </si>
  <si>
    <t>-47021664</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</si>
  <si>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</si>
  <si>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120901114</t>
  </si>
  <si>
    <t>Bourání zdiva kamenného na sucho ručně</t>
  </si>
  <si>
    <t>-920385859</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</si>
  <si>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Svislé, popř. vodorovné přemístění materiálu z rozbouraných konstrukcí ve výkopišti se oceňuje jako přemístění výkopku z hornin tř. 5 až 7 cenami souboru cen 161 10-11 Svislé přemístění výkopku, příp. 162 . 0-1 . Vodorovné přemístění výkopku. 4. Ceny nelze použít pro bourání konstrukcí pod vodou a) ze zdiva nebo z betonu prostého, zakazuje-li projekt použití trhavin; b) z betonu železového nebo předpjatého a ocelových konstrukcí; toto bourání se ocení individuálně. 5. Bourání konstrukce ze zdiva nebo z betonu prostého pod vodou se oceňuje cenou 127 40-1112 Vykopávka pod vodou v hornině tř. 5 s použitím trhavin. 6. Objem vybouraného materiálu pro přemístění se rovná objemu konstrukcí před rozbouráním. 7. Vzdálenost vodorovného přemístění se určuje od těžiště původní konstrukce do těžiště skládky. </t>
  </si>
  <si>
    <t>"břidlicová zídka v km 3,758-3,764" (2,0+2,0)*1,5*0,4</t>
  </si>
  <si>
    <t>122201101</t>
  </si>
  <si>
    <t>Odkopávky a prokopávky nezapažené v hornině tř. 3 objem do 100 m3</t>
  </si>
  <si>
    <t>-1974732104</t>
  </si>
  <si>
    <t xml:space="preserve">Poznámka k souboru cen:_x000D_
1. Odkopávky a prokopávky v roubených prostorech se oceňují podle čl. 3116 Všeobec- 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</si>
  <si>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"odkopání svahu pro opěr. zeď dle tab. kubatur - odpočet borání" 49,49-BKZmc-BKZs</t>
  </si>
  <si>
    <t>131301101</t>
  </si>
  <si>
    <t>Hloubení jam nezapažených v hornině tř. 4 objemu do 100 m3</t>
  </si>
  <si>
    <t>1809909068</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</si>
  <si>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3. Hloubení nezapažených jam hloubky přes 16 m se oceňuje individuálně. 4. V cenách jsou započteny i náklady na případné nutné přemístění výkopku ve výkopišti a na přehození výkopku na přilehlém terénu na vzdálenost do 3 m od okraje jámy nebo naložení na dopravní prostředek. 5. Náklady na svislé přemístění výkopku nad 1 m hloubky se určí dle ustanovení článku č. 3161 všeobecných podmínek katalogu. </t>
  </si>
  <si>
    <t>"pro opevnění dle tab. kubatur" 1,97</t>
  </si>
  <si>
    <t>5</t>
  </si>
  <si>
    <t>132301201</t>
  </si>
  <si>
    <t>Hloubení rýh š do 2000 mm v hornině tř. 4 objemu do 100 m3</t>
  </si>
  <si>
    <t>547432784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</si>
  <si>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popsané v poznámce č. 1 v horninách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</si>
  <si>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"pro základ zdi dle tab. kubatur" 10,85</t>
  </si>
  <si>
    <t>6</t>
  </si>
  <si>
    <t>"odvoz přebytku zeminy na skládku Horní Benešov" ODK+HJ4+HR4-NÁS-ZÁS</t>
  </si>
  <si>
    <t>7</t>
  </si>
  <si>
    <t>162701153</t>
  </si>
  <si>
    <t>Vodorovné přemístění výkopku nebo sypaniny po suchu na obvyklém dopravním prostředku, bez naložení výkopku, avšak se složením bez rozhrnutí z horniny tř. 5 až 7 na vzdálenost přes 7 000 do 8 000 m</t>
  </si>
  <si>
    <t>-885581396</t>
  </si>
  <si>
    <t>8</t>
  </si>
  <si>
    <t>171101131</t>
  </si>
  <si>
    <t>Uložení sypaniny z hornin nesoudržných a soudržných střídavě do násypů zhutněných</t>
  </si>
  <si>
    <t>813418320</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</si>
  <si>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</si>
  <si>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"dosypání svahu dle tab. kubatur" 8,48</t>
  </si>
  <si>
    <t>9</t>
  </si>
  <si>
    <t>"uložení vybouraných hmot" 2,40+2,20</t>
  </si>
  <si>
    <t>Součet</t>
  </si>
  <si>
    <t>"uložení vybouraných hmot" (2,40+2,20)*2,65</t>
  </si>
  <si>
    <t>11</t>
  </si>
  <si>
    <t>174101101</t>
  </si>
  <si>
    <t>Zásyp jam, šachet rýh nebo kolem objektů sypaninou se zhutněním</t>
  </si>
  <si>
    <t>-93744140</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</si>
  <si>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</si>
  <si>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za zdí dle tab. kubatur" 26,36</t>
  </si>
  <si>
    <t>12</t>
  </si>
  <si>
    <t>181411121</t>
  </si>
  <si>
    <t>Založení lučního trávníku výsevem plochy do 1000 m2 v rovině a ve svahu do 1:5</t>
  </si>
  <si>
    <t>1426524742</t>
  </si>
  <si>
    <t xml:space="preserve">Poznámka k souboru cen:_x000D_
1. V cenách jsou započteny i náklady na pokosení, naložení a odvoz odpadu do 20 km se složením. 2. V cenách -1161 až -1163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t>
  </si>
  <si>
    <t>13</t>
  </si>
  <si>
    <t>M</t>
  </si>
  <si>
    <t>005724720</t>
  </si>
  <si>
    <t>osivo směs travní krajinná - rovinná</t>
  </si>
  <si>
    <t>kg</t>
  </si>
  <si>
    <t>-587184360</t>
  </si>
  <si>
    <t>17,87*0,015 'Přepočtené koeficientem množství</t>
  </si>
  <si>
    <t>14</t>
  </si>
  <si>
    <t>181411123</t>
  </si>
  <si>
    <t>Založení lučního trávníku výsevem plochy do 1000 m2 ve svahu do 1:1</t>
  </si>
  <si>
    <t>-1952547539</t>
  </si>
  <si>
    <t>SV+SN</t>
  </si>
  <si>
    <t>005724740</t>
  </si>
  <si>
    <t>osivo směs travní krajinná - svahová</t>
  </si>
  <si>
    <t>-895417352</t>
  </si>
  <si>
    <t>14,84*0,015 'Přepočtené koeficientem množství</t>
  </si>
  <si>
    <t>16</t>
  </si>
  <si>
    <t>181951102</t>
  </si>
  <si>
    <t>Úprava pláně v hornině tř. 1 až 4 se zhutněním</t>
  </si>
  <si>
    <t>-2138175948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</si>
  <si>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</si>
  <si>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"dle tab. kubatur" 17,87</t>
  </si>
  <si>
    <t>17</t>
  </si>
  <si>
    <t>182101101</t>
  </si>
  <si>
    <t>Svahování v zářezech v hornině tř. 1 až 4</t>
  </si>
  <si>
    <t>919080929</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</si>
  <si>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</si>
  <si>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"dle tab. kubatur" 1,11</t>
  </si>
  <si>
    <t>18</t>
  </si>
  <si>
    <t>182201101</t>
  </si>
  <si>
    <t>Svahování násypů</t>
  </si>
  <si>
    <t>-1130048200</t>
  </si>
  <si>
    <t>"dle tab. kubatur" 13,73</t>
  </si>
  <si>
    <t>Svislé a kompletní konstrukce</t>
  </si>
  <si>
    <t>19</t>
  </si>
  <si>
    <t>3262141..</t>
  </si>
  <si>
    <t>Zdivo z lomového kamene do drátěných košů gabionů s urovnáním hran</t>
  </si>
  <si>
    <t>766336218</t>
  </si>
  <si>
    <t>"do rubu opěrné zdi se využije vybouraný kámen - 40% celk. obj. zdi" (BKZmc+BKZs)/0,4</t>
  </si>
  <si>
    <t>20</t>
  </si>
  <si>
    <t>326214111</t>
  </si>
  <si>
    <t>-1406262296</t>
  </si>
  <si>
    <t>"opěrná zeď dle výkresu" 1,0*(1,5+1,8)/2*6,0+1,0*1,4*2,0+1,5*1,0*6,0+1,0*(0,8+1,0)/2*4,0</t>
  </si>
  <si>
    <t>"odpočet za zdi s využitím vybouraného kámene" -11,5</t>
  </si>
  <si>
    <t>Vodorovné konstrukce</t>
  </si>
  <si>
    <t>457971121</t>
  </si>
  <si>
    <t>Zřízení vrstvy z geotextilie o sklonu přes 10° do 35° š do 3 m</t>
  </si>
  <si>
    <t>657008935</t>
  </si>
  <si>
    <t xml:space="preserve">Poznámka k souboru cen:_x000D_
1. Ceny jsou určeny pro ukládání geotextilií jakéhokoliv druhu a obchodní značky. 2. Ceny neplatí pro zřízení břehového opevnění perforovanou fólií z umělých hmot. Tyto práce se oceňují cenami souboru cen 469 15-11 Zřízení břehového opevnění perforovanou fólií. 3. Plocha se stanoví v m2 rozvinuté pohledové plochy, na níž má být uložena geotextilie. Při vícevrstvové konstrukci se takto zjištěná plocha u cen -1111 až 1122 násobí počtem vrstev. 4. V cenách nejsou započteny náklady na dodávku geotextilií; tyto se oceňují ve specifikaci. Ztratné, které kryje i náklady na nezbytný technologický přesah geotextilií, lze dohodnout u pásů šířky do 3 m ve výši 20 %, u pásů šířky přes 3 do 7,5 m ve výši 8 %. </t>
  </si>
  <si>
    <t>(3,0+3,3)/2*6,0+3,9*2,0+(3,5+3,2)/2+4,0</t>
  </si>
  <si>
    <t>22</t>
  </si>
  <si>
    <t>693110620</t>
  </si>
  <si>
    <t>geotextilie netkaná geoNetex M, 300 g/m2, šíře 300 cm</t>
  </si>
  <si>
    <t>m</t>
  </si>
  <si>
    <t>1190721088</t>
  </si>
  <si>
    <t>34,05/3,0*1,2</t>
  </si>
  <si>
    <t>23</t>
  </si>
  <si>
    <t>457979112</t>
  </si>
  <si>
    <t>Příplatek za připevnění geotextilie k podkladu o sklonu do 10° 8 skob na 10 m2</t>
  </si>
  <si>
    <t>-1919066610</t>
  </si>
  <si>
    <t>24</t>
  </si>
  <si>
    <t>461511111</t>
  </si>
  <si>
    <t>Opevnění z lomového kamene do drátěných košů gabionů zpracované na místě</t>
  </si>
  <si>
    <t>-1076670843</t>
  </si>
  <si>
    <t>"základ opěrné zdi" 1,75*0,5*6,0+1,5*0,5*60,</t>
  </si>
  <si>
    <t>25</t>
  </si>
  <si>
    <t>462511270</t>
  </si>
  <si>
    <t>Zához z lomového kamene bez proštěrkování z terénu hmotnost do 200 kg</t>
  </si>
  <si>
    <t>-994746005</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</si>
  <si>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</si>
  <si>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1,31*3,0</t>
  </si>
  <si>
    <t>26</t>
  </si>
  <si>
    <t>462519002</t>
  </si>
  <si>
    <t>Příplatek za urovnání ploch záhozu z lomového kamene hmotnost do 200 kg</t>
  </si>
  <si>
    <t>665075650</t>
  </si>
  <si>
    <t>(1,8+0,3)*3,0</t>
  </si>
  <si>
    <t>Ostatní konstrukce a práce-bourání</t>
  </si>
  <si>
    <t>27</t>
  </si>
  <si>
    <t>960211251</t>
  </si>
  <si>
    <t>Bourání konstrukcí zděných, z betonu nebo asfaltobetonu</t>
  </si>
  <si>
    <t>1971756574</t>
  </si>
  <si>
    <t xml:space="preserve">Poznámka k souboru cen:_x000D_
1. Ceny jsou určeny: a) cena 960 11-1221 i pro bourání: - konstrukcí z prostého nebo prokládaného betonu a asfaltobetonu, - patky z prefabrikátů, - záhozu z betonových bloků, - dlažby z kamene, - dlažby z betonových desek a tvárnic, - skruží studní pro kontrolní měření, pozorování čerpání vody, - prefabrikovaných obezdívek krátkých ražených štol, - prefabrikovaných těles kabelových tratí. b) cena 960 19-1241 i pro bourání: - kamenných krycích desek, - obkladního zdiva, - schodů z kopáků, - balvanitého skluzu. c) cena 960 21-1251 i pro bourání: - kyklopského zdiva, - těsnícího jádra z asfaltové malty i asfaltové malty prokládané kamenem, - patky z lomového kamene, - záhozu a pohozu prolitého cementovou nebo asfaltovou maltou, - rovnaniny z lomového kamene, - schodů z lomového kamene, - zdiva cihelného, tvárnicového, příček, mazanin a potěrů, - monolitických obezdívek krátkých ražených štol. d) cena 960 32-1271 i pro bourání betonových konstrukcí s vloženými ocelovými trubkami (pro měření a pozorování). 2. Ceny nelze použít pro: a) bourání ve výkopišti, kdy bourání je součástí zemních prací; tyto práce se oceňují cenami katalogu 800-1 Zemní práce, b) bourání konstrukcí lože z kameniva, filtračních vrstev záhozu z lomového kamene, pohozu z kamene a kameniva; toto se oceňuje cenami katalogu 800-1 Zemní práce. c) bourání opeření svodidel, drátokamenného opevnění, břehového opevnění perforovanou folií, obsluhovacích lávek a stavidlových tabulí, limnigrafických latí, geotextilií; tyto práce se oceňují individuálně. 3. V cenách jsou započteny i náklady na bourání geotextilií, výplně otvorů tvárnic, drenáží, trubek a dilatačních prvků apod., zabudovaných v bouraných konstrukcích. 4. V cenách nejsou započteny náklady na: a) roubení horniny za bouranými konstrukcemi. Tyto se oceňují cenami katalogu 800-1 Zemní práce b) svislou dopravu suti; tyto práce se oceňují cenami souboru cen 997 32-12 Svislá doprava suti a vybouraných hmot, c) vodorovnou dopravu suti na vzdálenost přes 20m; tyto práce se oceňují cenami souboru cen 997 32-1 . . Vodorovná doprava suti a vybouraných hmot s tím, že započtených 20 m se z celkové dopravní vzdálenosti neodečítá. d) uložení suti a vybouraných hmot do násypu nebo na skládku; tyto práce se oceňují cenami katalogu 800-1 Zemní práce. 5. Objem se stanoví v m3 bourané konstrukce. </t>
  </si>
  <si>
    <t>" poškozená zeď v km 3,764-3,766" (2,4+2,0)/2*2,0*0,5</t>
  </si>
  <si>
    <t>99</t>
  </si>
  <si>
    <t>Přesun hmot</t>
  </si>
  <si>
    <t>28</t>
  </si>
  <si>
    <t>997321511</t>
  </si>
  <si>
    <t>Vodorovná doprava suti a vybouraných hmot bez naložení, s vyložením a hrubým urovnáním po suchu, na vzdálenost do 1 km</t>
  </si>
  <si>
    <t>2067990612</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</si>
  <si>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</si>
  <si>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"poškozená zeď v km 3,764-3,766" (2,4+2,0)/2*2,0*0,5*2,650</t>
  </si>
  <si>
    <t>29</t>
  </si>
  <si>
    <t>997321519</t>
  </si>
  <si>
    <t>Vodorovná doprava suti a vybouraných hmot bez naložení, s vyložením a hrubým urovnáním po suchu, na vzdálenost Příplatek k cenám za každý další i započatý 1 km přes 1 km</t>
  </si>
  <si>
    <t>399525256</t>
  </si>
  <si>
    <t>"odvoz na skládku do 8 km" 5,83*7</t>
  </si>
  <si>
    <t>30</t>
  </si>
  <si>
    <t>998332011</t>
  </si>
  <si>
    <t>Přesun hmot pro úpravy vodních toků a kanály</t>
  </si>
  <si>
    <t>-1960883952</t>
  </si>
  <si>
    <t xml:space="preserve">Poznámka k souboru cen:_x000D_
1. Ceny jsou určeny pro jakoukoliv konstrukčně-materiálovou charakteristiku. </t>
  </si>
  <si>
    <t>24,6</t>
  </si>
  <si>
    <t>VP_4</t>
  </si>
  <si>
    <t>83,3</t>
  </si>
  <si>
    <t>38-12-02 -  SO2 - úprava PB v km 4,034-4,192</t>
  </si>
  <si>
    <t>01 - SO2_Soupis prací - odtěžení sedimentů</t>
  </si>
  <si>
    <t>492882770</t>
  </si>
  <si>
    <t>"dle tab. kubatur" 95,6</t>
  </si>
  <si>
    <t>"odpočet 50% bourání zídek" -BKZs*0,5</t>
  </si>
  <si>
    <t>-52342239</t>
  </si>
  <si>
    <t>"odvoz přebytku výkopku na skládku Horní Benešov" VV3</t>
  </si>
  <si>
    <t>998497905</t>
  </si>
  <si>
    <t>231650745</t>
  </si>
  <si>
    <t>"výkopek a část vybouraných zídek" VP_4*1,8</t>
  </si>
  <si>
    <t>6,2</t>
  </si>
  <si>
    <t>02 - SO2_Soupis prací - příčný práh</t>
  </si>
  <si>
    <t>131301102</t>
  </si>
  <si>
    <t>Hloubení jam nezapažených v hornině tř. 4 objemu do 1000 m3</t>
  </si>
  <si>
    <t>-1266625084</t>
  </si>
  <si>
    <t>"výkop pro opevnění dna u prahu" ((0,3+0,5)/2*3,0+(0,3+0,4)/2*1,0)*4,0</t>
  </si>
  <si>
    <t>"odvoz přebytku výkopku na skládku Horní Benešov" HJ4</t>
  </si>
  <si>
    <t>"výkopek" VP_4*1,8</t>
  </si>
  <si>
    <t>"zbytky prahu v km 4,071" 0,2*0,8</t>
  </si>
  <si>
    <t>1717472501</t>
  </si>
  <si>
    <t>"opevnění dna u prahu v km 4,071" (0,3+0,4)/2*1,0*4,5+(0,3+0,5)/2*3,0*4,5</t>
  </si>
  <si>
    <t>-755846493</t>
  </si>
  <si>
    <t>" opevnění dna u prahu v km 4,071" (1,0+3,0)*4,5</t>
  </si>
  <si>
    <t>467951220</t>
  </si>
  <si>
    <t>Práh dřevěný z výřezů pro stavební účely zajištění na vzdušné straně pilotami D od 150 do 190 mm, délky od 1,5 do 1,8 m, zaraženými v osové vzdálenosti od 1 do 3 m dvojitý z kulatiny D od 200 do 290 mm</t>
  </si>
  <si>
    <t>-794945156</t>
  </si>
  <si>
    <t xml:space="preserve">Poznámka k souboru cen:_x000D_
1. V cenách jsou započteny i náklady na vykopávku rýhy pro práh. 2. V cenách nejsou započteny náklady na zpevnění dna a břehů u prahů. 3. Směrné výkresy - přílohy č. 36 a 37. </t>
  </si>
  <si>
    <t>966061111</t>
  </si>
  <si>
    <t>Bourání konstrukcí LTM ve vodních tocích s naložením na dopravní prostředek nebo s odklizením na hromady do vzdálenosti 20 m dřevěných včetně výplně</t>
  </si>
  <si>
    <t>-1071838353</t>
  </si>
  <si>
    <t xml:space="preserve">Poznámka k souboru cen:_x000D_
1. Cena je určena pro bourání konstrukcí na suchu i nad vodou. 2. Cenu nelze použít pro bourání základových konstrukcí prováděných ve spojitosti se zemními pracemi; toto bourání se oceňuje cenami souboru cen 120 90-11 Bourání konstrukcí v odkopávkách a prokopávkách, korytech vodotečí, melioračních kanálech části A 01 katalogu 800-1 Zemní práce. 3. Množství jednotek se určuje v m3 dřevěné konstrukce včetně výplně. </t>
  </si>
  <si>
    <t>"zbytky prahu v km 4,071" 0,2</t>
  </si>
  <si>
    <t>997312111</t>
  </si>
  <si>
    <t>Svislá doprava s naložením do dopravního zařízení s vyprázdněním dopravního zařízení na hromadu nebo do dopravního prostředku vybouraných hmot na výšku do 3,5 m</t>
  </si>
  <si>
    <t>-1936211915</t>
  </si>
  <si>
    <t xml:space="preserve">Poznámka k souboru cen:_x000D_
1. Výška svislé dopravy je svislá vzdálenost mezi místem nakládání do zařízení pro svislou dopravu a místem, kde se toto zařízení vyprazdňuje. </t>
  </si>
  <si>
    <t>0,2*0,8</t>
  </si>
  <si>
    <t>997312511</t>
  </si>
  <si>
    <t>Vodorovná doprava vybouraných hmot po suchu se složením a hrubým urovnáním nebo přeložením na jiný dopravní prostředek do 1 km</t>
  </si>
  <si>
    <t>-851661631</t>
  </si>
  <si>
    <t xml:space="preserve">Poznámka k souboru cen:_x000D_
1. Ceny nelze použít při dopravě po železnicí, po vodě a neobvyklými dopravními prostředky. 2. V cenách jsou započteny i náklady na terénní přirážky a jízdu v nepříznivých provozních poměrech. 3. Je-li na dopravní dráze pro vodorovnou dopravu překážka, pro kterou je nutné překládat vybourané hmoty z jednoho obvyklého dopravního prostředku na jiný, oceňuje se tato lomená doprava v každém úseku samostatně. </t>
  </si>
  <si>
    <t>997312519</t>
  </si>
  <si>
    <t>Vodorovná doprava vybouraných hmot po suchu se složením a hrubým urovnáním nebo přeložením na jiný dopravní prostředek Příplatek k ceně za každý další i započatý 1 km</t>
  </si>
  <si>
    <t>14810107</t>
  </si>
  <si>
    <t>0,16*7</t>
  </si>
  <si>
    <t>128006006</t>
  </si>
  <si>
    <t>126,73</t>
  </si>
  <si>
    <t>28,675</t>
  </si>
  <si>
    <t>52,89</t>
  </si>
  <si>
    <t>156,71</t>
  </si>
  <si>
    <t>18,28</t>
  </si>
  <si>
    <t>36,515</t>
  </si>
  <si>
    <t>VP_5</t>
  </si>
  <si>
    <t>12,3</t>
  </si>
  <si>
    <t>61,54</t>
  </si>
  <si>
    <t>03 - SO2_Soupis prací - podélné opevnění</t>
  </si>
  <si>
    <t xml:space="preserve">    8 - Trubní vedení</t>
  </si>
  <si>
    <t xml:space="preserve">    99 - Přesun hmot</t>
  </si>
  <si>
    <t>-583747714</t>
  </si>
  <si>
    <t>"km 4,130-4,160" 2*2,0</t>
  </si>
  <si>
    <t>"km 4,187-4,191" 5,0</t>
  </si>
  <si>
    <t>111251111</t>
  </si>
  <si>
    <t>Drcení ořezaných větví D do 100 mm s odvozem do 20 km</t>
  </si>
  <si>
    <t>954087397</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</si>
  <si>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</si>
  <si>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9,0*0,018+1,0*0,053</t>
  </si>
  <si>
    <t>112101101</t>
  </si>
  <si>
    <t>Kácení stromů s odřezáním kmene a s odvětvením listnatých, průměru kmene přes 100 do 300 mm</t>
  </si>
  <si>
    <t>kus</t>
  </si>
  <si>
    <t>-168839939</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</si>
  <si>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t>
  </si>
  <si>
    <t>112201101</t>
  </si>
  <si>
    <t>Odstranění pařezů s jejich vykopáním, vytrháním nebo odstřelením, s přesekáním kořenů průměru přes 100 do 300 mm</t>
  </si>
  <si>
    <t>-477197015</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</si>
  <si>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</si>
  <si>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-391075682</t>
  </si>
  <si>
    <t>"km 4,110-4,192" 0,3*1,0*82,0</t>
  </si>
  <si>
    <t>"pro opevnění svahu - dle tab. kubatur" 132,83</t>
  </si>
  <si>
    <t>162301151</t>
  </si>
  <si>
    <t>Vodorovné přemístění výkopku nebo sypaniny po suchu na obvyklém dopravním prostředku, bez naložení výkopku, avšak se složením bez rozhrnutí z horniny tř. 5 až 7 na vzdálenost přes 50 do 500 m</t>
  </si>
  <si>
    <t>-97312015</t>
  </si>
  <si>
    <t>"odvoz 50% vybouraného kamene na SO3" BKZs*0,5</t>
  </si>
  <si>
    <t>162301421</t>
  </si>
  <si>
    <t>Vodorovné přemístění větví, kmenů nebo pařezů s naložením, složením a dopravou do 5000 m pařezů kmenů, průměru přes 100 do 300 mm</t>
  </si>
  <si>
    <t>-676930860</t>
  </si>
  <si>
    <t xml:space="preserve">Poznámka k souboru cen:_x000D_
1. Průměr kmene i pařezu se měří v místě řezu. 2. Měrná jednotka je 1 strom. </t>
  </si>
  <si>
    <t>162301921</t>
  </si>
  <si>
    <t>Vodorovné přemístění větví, kmenů nebo pařezů s naložením, složením a dopravou Příplatek k cenám za každých dalších i započatých 5000 m přes 5000 m pařezů kmenů, průměru přes 100 do 300 mm</t>
  </si>
  <si>
    <t>-1345384125</t>
  </si>
  <si>
    <t>"odvoz přebytku výkopku na skládku Horní Benešov" HJ4-NÁS-ZÁS</t>
  </si>
  <si>
    <t>1246604258</t>
  </si>
  <si>
    <t>"odvoz zbytku vybouraného kamene na skládku" BKZs*0,5</t>
  </si>
  <si>
    <t>-806152019</t>
  </si>
  <si>
    <t>"dle tab. kubatur" 10,11</t>
  </si>
  <si>
    <t>"prosypání horní části záhozu" (0,4+0,54)/2*1,25*0,2*158</t>
  </si>
  <si>
    <t>VP_4+VP_5</t>
  </si>
  <si>
    <t>"výkopek a část vybouraných zídek" VP_4*1,8+VP_5*2,2</t>
  </si>
  <si>
    <t>"pařez prům. 300 mm" 1,0*0,08</t>
  </si>
  <si>
    <t>77807567</t>
  </si>
  <si>
    <t>-1739559415</t>
  </si>
  <si>
    <t>86,54*0,015 'Přepočtené koeficientem množství</t>
  </si>
  <si>
    <t>1911069221</t>
  </si>
  <si>
    <t>"osetí prosypaného záhozu" 1,26*158,0</t>
  </si>
  <si>
    <t>2042377067</t>
  </si>
  <si>
    <t>408,68*0,015 'Přepočtené koeficientem množství</t>
  </si>
  <si>
    <t>-942141113</t>
  </si>
  <si>
    <t>"dle tab. kubatur" 18,28</t>
  </si>
  <si>
    <t>800451719</t>
  </si>
  <si>
    <t>"dle tab. kubatur" 156,71</t>
  </si>
  <si>
    <t>969770059</t>
  </si>
  <si>
    <t>"dle tab. kubatur" 52,89</t>
  </si>
  <si>
    <t>"podélné opevnění" 1,31*158</t>
  </si>
  <si>
    <t>"podélné opevnění" (2,16+0,3)*158</t>
  </si>
  <si>
    <t>Trubní vedení</t>
  </si>
  <si>
    <t>871353121</t>
  </si>
  <si>
    <t>Montáž potrubí z kanalizačních trub z PVC otevřený výkop sklon do 20 % DN 200</t>
  </si>
  <si>
    <t>656274681</t>
  </si>
  <si>
    <t xml:space="preserve">Poznámka k souboru cen:_x000D_
1. V cenách montáže potrubí nejsou započteny náklady na dodání trub a těsnicích kroužků. Tyto náklady se oceňují ve specifikaci. 2. V cenách potrubí z trubek polyetylenových nejsou započteny náklady na dodání tvarovek použitých pro napojení na jiný druh potrubí; tvarovky se oceňují ve specifikaci. 3. Ztratné lze dohodnout: a) u trub kanalizačních z tvrdého PVC ve směrné výši 3 %, b) u trub polyetylenových ve směrné výši 1,5. </t>
  </si>
  <si>
    <t>"napojení stávajících výustí" 1</t>
  </si>
  <si>
    <t>286111210</t>
  </si>
  <si>
    <t>trubka kanalizační hladká hrdlovaná D 200 x 4,5 x 5000 mm</t>
  </si>
  <si>
    <t>-1787501324</t>
  </si>
  <si>
    <t>871373121</t>
  </si>
  <si>
    <t>Montáž potrubí z kanalizačních trub z PVC otevřený výkop sklon do 20 % DN 300</t>
  </si>
  <si>
    <t>1965791592</t>
  </si>
  <si>
    <t>"napojení stávajících výustí" 2,0</t>
  </si>
  <si>
    <t>286111220</t>
  </si>
  <si>
    <t>trubka kanalizační hladká hrdlovaná D 315 x 7,7 x 5000 mm</t>
  </si>
  <si>
    <t>1992002030</t>
  </si>
  <si>
    <t>34</t>
  </si>
  <si>
    <t>46,254</t>
  </si>
  <si>
    <t>297,224</t>
  </si>
  <si>
    <t>38-12-03 -  SO3 - úprava PB v km 4,228-4,340</t>
  </si>
  <si>
    <t>01 - SO3_Soupis prací - odtěžení sedimentů</t>
  </si>
  <si>
    <t>Vykopávky pro koryta vodotečí s přehozením výkopku na vzdálenost do 3 m nebo s naložením na dopravní prostředek v hornině tř. 3 do 1 000 m3</t>
  </si>
  <si>
    <t>-68664047</t>
  </si>
  <si>
    <t>"dle tab. kubatur" 311,10</t>
  </si>
  <si>
    <t>"odpočet 30% bourání zídek" -BKZs*0,3</t>
  </si>
  <si>
    <t>Vodorovné přemístění výkopku nebo sypaniny po suchu na obvyklém dopravním prostředku, bez naložení výkopku, avšak se složením bez rozhrnutí z horniny tř. 1 až 4 na vzdálenost přes 7 000 do 8 000 m</t>
  </si>
  <si>
    <t>1907693464</t>
  </si>
  <si>
    <t>-755446336</t>
  </si>
  <si>
    <t>-5448900</t>
  </si>
  <si>
    <t>VP_4*1,8</t>
  </si>
  <si>
    <t>BBko</t>
  </si>
  <si>
    <t>GAB</t>
  </si>
  <si>
    <t>29,865</t>
  </si>
  <si>
    <t>120,06</t>
  </si>
  <si>
    <t>82,28</t>
  </si>
  <si>
    <t>50,705</t>
  </si>
  <si>
    <t>192,092</t>
  </si>
  <si>
    <t>31,29</t>
  </si>
  <si>
    <t>89,11</t>
  </si>
  <si>
    <t>02 - SO3_Soupis prací - podélné opevnění</t>
  </si>
  <si>
    <t>101,3</t>
  </si>
  <si>
    <t>275,047</t>
  </si>
  <si>
    <t>23,127</t>
  </si>
  <si>
    <t>68,68</t>
  </si>
  <si>
    <t xml:space="preserve">    998 - Přesun hmot</t>
  </si>
  <si>
    <t>PSV - Práce a dodávky PSV</t>
  </si>
  <si>
    <t xml:space="preserve">    767 - Konstrukce zámečnické</t>
  </si>
  <si>
    <t>Odstranění křovin a stromů s odstraněním kořenů průměru kmene do 100 mm do sklonu terénu 1 : 5, při celkové ploše do 1 000 m2</t>
  </si>
  <si>
    <t>-1255008241</t>
  </si>
  <si>
    <t>"v km 4,285-4,255" 2,0</t>
  </si>
  <si>
    <t>Drcení ořezaných větví strojně o průměru větví do 100 mm</t>
  </si>
  <si>
    <t>-1992100374</t>
  </si>
  <si>
    <t>2,000*0,018</t>
  </si>
  <si>
    <t>Bourání konstrukcí v odkopávkách a prokopávkách, korytech vodotečí, melioračních kanálech - ručně s přemístěním suti na hromady na vzdálenost do 20 m nebo s naložením na dopravní prostředek ze zdiva kamenného, pro jakýkoliv druh kamene na sucho</t>
  </si>
  <si>
    <t>1801331233</t>
  </si>
  <si>
    <t>"v km 4,228-4,295 - 60%" 0,3*0,9*67,0*0,6</t>
  </si>
  <si>
    <t>"v km 4,305-4,372" 0,3*1,2*60,0</t>
  </si>
  <si>
    <t>"v km 4,372-4,418" 0,3*1,0*46,0</t>
  </si>
  <si>
    <t>"50% se využije do nových opěr. zdí"</t>
  </si>
  <si>
    <t>122201102</t>
  </si>
  <si>
    <t>Odkopávky a prokopávky nezapažené s přehozením výkopku na vzdálenost do 3 m nebo s naložením na dopravní prostředek v hornině tř. 3 přes 100 do 1 000 m3</t>
  </si>
  <si>
    <t>-852181814</t>
  </si>
  <si>
    <t>"odkop. pro opěrné zdi - dle tab. kubatur" 224,47</t>
  </si>
  <si>
    <t>"odpočet 70% bourání zídek" -BKZs*0,7</t>
  </si>
  <si>
    <t>Mezisoučet</t>
  </si>
  <si>
    <t>ODK3</t>
  </si>
  <si>
    <t>"z toho 60% v hor. 3" ODK*0,6</t>
  </si>
  <si>
    <t>122301102</t>
  </si>
  <si>
    <t>Odkopávky a prokopávky nezapažené s přehozením výkopku na vzdálenost do 3 m nebo s naložením na dopravní prostředek v hornině tř. 4 přes 100 do 1 000 m3</t>
  </si>
  <si>
    <t>-1097027582</t>
  </si>
  <si>
    <t>ODK4</t>
  </si>
  <si>
    <t>"40% celk. objemu odkopávek" ODK*0,4</t>
  </si>
  <si>
    <t>Hloubení nezapažených jam a zářezů kromě zářezů se šikmými stěnami pro podzemní vedení s urovnáním dna do předepsaného profilu a spádu v hornině tř. 4 přes 100 do 1 000 m3</t>
  </si>
  <si>
    <t>-1315117429</t>
  </si>
  <si>
    <t>"pro opevnění svahu záhozem - dle tab. kubatur" 120,06</t>
  </si>
  <si>
    <t>132301202</t>
  </si>
  <si>
    <t>Hloubení zapažených i nezapažených rýh šířky přes 600 do 2 000 mm s urovnáním dna do předepsaného profilu a spádu v hornině tř. 4 přes 100 do 1 000 m3</t>
  </si>
  <si>
    <t>-1315593509</t>
  </si>
  <si>
    <t>"rýhy pro základ zdí - dle tab. kubatur" 82,28</t>
  </si>
  <si>
    <t>162301152</t>
  </si>
  <si>
    <t>Vodorovné přemístění výkopku nebo sypaniny po suchu na obvyklém dopravním prostředku, bez naložení výkopku, avšak se složením bez rozhrnutí z horniny tř. 5 až 7 na vzdálenost přes 500 do 1 000 m</t>
  </si>
  <si>
    <t>-1582948292</t>
  </si>
  <si>
    <t>"odvoz přebytku vybouraného kamene na SO4" 2,35</t>
  </si>
  <si>
    <t>"odvoz přebytku výkopku na skládku Horní Benešov" ODK+HJ4+HR4-NÁS-ZÁS</t>
  </si>
  <si>
    <t>-1437981504</t>
  </si>
  <si>
    <t>"odvoz 50% vybouraného kamene na skládku" BKZs*0,5</t>
  </si>
  <si>
    <t>Uložení sypaniny do násypů s rozprostřením sypaniny ve vrstvách a s hrubým urovnáním zhutněných s uzavřením povrchu násypu z hornin nesoudržných a soudržných střídavě ukládaných</t>
  </si>
  <si>
    <t>-1792121492</t>
  </si>
  <si>
    <t>"dle tab. kubatur" 37,31</t>
  </si>
  <si>
    <t>"prosypání horní části záhozu" (0,4+0,54)/2*1,25*(60+54)*0,2</t>
  </si>
  <si>
    <t>VP_4+VP_5+BBko</t>
  </si>
  <si>
    <t>VP_4*1,8+VP_5*2,2+17,10</t>
  </si>
  <si>
    <t>Zásyp sypaninou z jakékoliv horniny s uložením výkopku ve vrstvách se zhutněním jam, šachet, rýh nebo kolem objektů v těchto vykopávkách</t>
  </si>
  <si>
    <t>2010282285</t>
  </si>
  <si>
    <t>"zásyp za op. zdí - dle tab. kubatur" 68,68</t>
  </si>
  <si>
    <t>Založení trávníku na půdě předem připravené plochy do 1000 m2 výsevem včetně utažení lučního v rovině nebo na svahu do 1:5</t>
  </si>
  <si>
    <t>-14354042</t>
  </si>
  <si>
    <t>osiva pícnin směsi travní balení obvykle 25 kg technická - rovinná</t>
  </si>
  <si>
    <t>-368166436</t>
  </si>
  <si>
    <t>101,3*0,015 'Přepočtené koeficientem množství</t>
  </si>
  <si>
    <t>Založení trávníku na půdě předem připravené plochy do 1000 m2 výsevem včetně utažení lučního na svahu přes 1:2 do 1:1</t>
  </si>
  <si>
    <t>837454661</t>
  </si>
  <si>
    <t>"osetí prosypaného záhozu" 1,26*54,0</t>
  </si>
  <si>
    <t>osiva pícnin směsi travní balení obvykle 25 kg technická - svahová</t>
  </si>
  <si>
    <t>1247242337</t>
  </si>
  <si>
    <t>188,44*0,015 'Přepočtené koeficientem množství</t>
  </si>
  <si>
    <t>Úprava pláně vyrovnáním výškových rozdílů v hornině tř. 1 až 4 se zhutněním</t>
  </si>
  <si>
    <t>1611814920</t>
  </si>
  <si>
    <t>"dle tab. kubatur" 101,3</t>
  </si>
  <si>
    <t>Svahování trvalých svahů do projektovaných profilů s potřebným přemístěním výkopku při svahování v zářezech v hornině tř. 1 až 4</t>
  </si>
  <si>
    <t>-1430373077</t>
  </si>
  <si>
    <t>"dle tab. kubatur" 89,11</t>
  </si>
  <si>
    <t>Svahování trvalých svahů do projektovaných profilů s potřebným přemístěním výkopku při svahování násypů v jakékoliv hornině</t>
  </si>
  <si>
    <t>-2017900916</t>
  </si>
  <si>
    <t>"dle tab. kubatur" 31,29</t>
  </si>
  <si>
    <t>183101114</t>
  </si>
  <si>
    <t>Hloubení jamek pro vysazování rostlin v zemině tř.1 až 4 bez výměny půdy v rovině nebo na svahu do 1:5, objemu přes 0,05 do 0,125 m3</t>
  </si>
  <si>
    <t>-416034047</t>
  </si>
  <si>
    <t xml:space="preserve">Poznámka k souboru cen:_x000D_
1. V cenách jsou započteny i náklady na případné naložení přebytečných výkopků na dopravní prostředek, odvoz na vzdálenost do 20 km a složení výkopků. 2. V cenách nejsou započteny náklady na uložení odpadu na skládku. </t>
  </si>
  <si>
    <t>183104132</t>
  </si>
  <si>
    <t>Hloubení rýh pro vysazování rostlin v zemině tř.1 až 4 bez výměny půdy v rovině nebo na svahu do 1:5, šířky přes 600 do 800 mm, hl. do 600 mm</t>
  </si>
  <si>
    <t>-59166561</t>
  </si>
  <si>
    <t>6,0+22,0</t>
  </si>
  <si>
    <t>184102113</t>
  </si>
  <si>
    <t>Výsadba dřeviny s balem do předem vyhloubené jamky se zalitím v rovině nebo na svahu do 1:5, při průměru balu přes 300 do 400 mm</t>
  </si>
  <si>
    <t>1330902666</t>
  </si>
  <si>
    <t xml:space="preserve">Poznámka k souboru cen:_x000D_
1. Ceny lze použít i pro dřeviny pěstované v nádobách. 2. V cenách nejsou započteny náklady na vysazované dřeviny, tyto se oceňují ve specifikaci. </t>
  </si>
  <si>
    <t>"zpětná výsadba živého plotu a dalších keřů" 60</t>
  </si>
  <si>
    <t>184502111</t>
  </si>
  <si>
    <t>Vyzvednutí dřeviny k přesazení s balem v rovině nebo na svahu do 1:5, při průměru balu přes 300 do 400 mm</t>
  </si>
  <si>
    <t>566700254</t>
  </si>
  <si>
    <t xml:space="preserve">Poznámka k souboru cen:_x000D_
1. Ceny jsou určeny pouze pro vyzvednutí dřeviny, která není majetkem dodavatele. 2. V cenách nejsou započteny náklady na: a) prolití před vyzvednutím; tyto náklady se oceňují cenami části C02 souboru cen 185 80-43 Zalití rostlin vodou, b) naložení a přemístění dřeviny; tyto náklady se oceňují individuálně, c) hloubení jam nebo rýh; tyto náklady se oceňují cenami části A02 souboru cen 183 10-1 . Hloubení jamek nebo 183 10-2 . Hloubení rýh, d) vysazování dřevin; tyto náklady se oceňují cenami části A02 souboru cen 184 10-21 Výsadba dřeviny s balem do předem vyhloubené jamky se zalitím. </t>
  </si>
  <si>
    <t>"vykopání živého plotu a dalších keřů v zahradě paní Branišové" 6,0*2+22,0*2+4</t>
  </si>
  <si>
    <t>Zdivo z lomového kamene na sucho do drátěných košů (gabionů) s urovnáním viditelných hran</t>
  </si>
  <si>
    <t>873486637</t>
  </si>
  <si>
    <t>"opěrná zeď v km 4,288-4,376 + 2x 3,0 m zavázání, odpočet mostu u ZŠ 4,0 m" (1,0*0,8+1,5*1,0)*(88,0-4,0+2*3,0)</t>
  </si>
  <si>
    <t>"50% kamene z vybouraných zídek na SO2 a SO3" (24,6+46,254)*0,5</t>
  </si>
  <si>
    <t>"vybouraný kámen se využije na 20% obj. op. zdí-do rubu košů" 207,0*0,2</t>
  </si>
  <si>
    <t>"vybouraný kámen vystačí na:" 35,427/20*100</t>
  </si>
  <si>
    <t>"na zbytek se použije nový kámen" 207,0-177,135</t>
  </si>
  <si>
    <t>32176424</t>
  </si>
  <si>
    <t>"op. zdi bez využití vybouraného kamene" GAB</t>
  </si>
  <si>
    <t>338171123</t>
  </si>
  <si>
    <t>Osazování sloupků a vzpěr plotových ocelových trubkových nebo profilovaných výšky do 2,60 m se zabetonováním (tř. C 25/30) do 0,08 m3 do připravených jamek</t>
  </si>
  <si>
    <t>-1199782718</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</si>
  <si>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t>
  </si>
  <si>
    <t>4+20+32+16</t>
  </si>
  <si>
    <t>348171120</t>
  </si>
  <si>
    <t>Osazení oplocení z dílců kovových rámových, na ocelové sloupky do 15 st. sklonu svahu, výšky přes 1,0 do 1,5 m</t>
  </si>
  <si>
    <t>-1302163506</t>
  </si>
  <si>
    <t xml:space="preserve">Poznámka k souboru cen:_x000D_
1. V cenách nejsou započteny náklady na dodávku dílců, tyto se oceňují ve specifikaci. </t>
  </si>
  <si>
    <t>"osazení plotu kolem p. Mlčocha a ZŠ" 38,0+62,0</t>
  </si>
  <si>
    <t>348181110</t>
  </si>
  <si>
    <t>Osazení oplocení z dílců dřevěných na předem osazené sloupky</t>
  </si>
  <si>
    <t>301352367</t>
  </si>
  <si>
    <t>"osazení vrátek u pí Branišové" 1*1,5</t>
  </si>
  <si>
    <t>31</t>
  </si>
  <si>
    <t>348401120</t>
  </si>
  <si>
    <t>Osazení oplocení ze strojového pletiva s napínacími dráty do 15 st. sklonu svahu, výšky do 1,6 m</t>
  </si>
  <si>
    <t>179480438</t>
  </si>
  <si>
    <t>"drát. plot u pí. Branišové" 6,0</t>
  </si>
  <si>
    <t>"drát. plot kolem škol. hřiště" 45,0</t>
  </si>
  <si>
    <t>32</t>
  </si>
  <si>
    <t>313247560</t>
  </si>
  <si>
    <t>sítě drátěné z neušlechtilých ocelí tříd 10 a 11, povrch pozinkovaný pletivo drátěné se čtvercovými oky ČSN 15 3153, se zapletenými kraji, drát ocelový pozinkovaný, jakost oceli 11 343 rozměr oka   D drátu   šířka 50 mm        2,24 mm  160 cm</t>
  </si>
  <si>
    <t>919657915</t>
  </si>
  <si>
    <t>33</t>
  </si>
  <si>
    <t>Zřízení vrstvy z geotextilie s přesahem bez připevnění k podkladu, s potřebným dočasným zatěžováním včetně zakotvení okraje o sklonu přes 10 st. do 35 st., šířky geotextilie do 3 m</t>
  </si>
  <si>
    <t>103226781</t>
  </si>
  <si>
    <t>3,5*88,0</t>
  </si>
  <si>
    <t>geotextilie geotextilie netkané geoNetex M (polyester) 300 g/m2,  šíře 300 cm</t>
  </si>
  <si>
    <t>1780574735</t>
  </si>
  <si>
    <t>"ztratné 20%" 308,000/3,0*1,2</t>
  </si>
  <si>
    <t>35</t>
  </si>
  <si>
    <t>Zřízení vrstvy z geotextilie s přesahem Příplatek k cenám za připevnění geotextilie k podkladu ocelovými skobami z betonářské oceli o sklonu do 10 st., při počtu skob na 10 m2 plochy přes 4 do 8 ks</t>
  </si>
  <si>
    <t>-1853272189</t>
  </si>
  <si>
    <t>36</t>
  </si>
  <si>
    <t>Opevnění z drátěných košů (gabionů) z lomového kamene neupraveného, tříděného zpracované na místě</t>
  </si>
  <si>
    <t>-576133061</t>
  </si>
  <si>
    <t>"základy opěr. zdí" 1,75*0,5*(88,0-4,0)</t>
  </si>
  <si>
    <t>37</t>
  </si>
  <si>
    <t>Zához z lomového kamene neupraveného záhozového bez proštěrkování z terénu, hmotnosti jednotlivých kamenů do 200 kg</t>
  </si>
  <si>
    <t>-374236228</t>
  </si>
  <si>
    <t>"podélné opevnění" 1,31*(60,0+54,0)</t>
  </si>
  <si>
    <t>38</t>
  </si>
  <si>
    <t>Zához z lomového kamene neupraveného záhozového Příplatek k cenám za urovnání viditelných ploch záhozu z kamene, hmotnosti jednotlivých kamenů do 200 kg</t>
  </si>
  <si>
    <t>-1766260239</t>
  </si>
  <si>
    <t>(2,17+0,3)*(60,0+54,0)</t>
  </si>
  <si>
    <t>39</t>
  </si>
  <si>
    <t>871264121</t>
  </si>
  <si>
    <t>Montáž potrubí kanalizačních trub z plastů z polyetylenu svařovaných na tupo v otevřeném výkopu ve sklonu do 20 % DN 100</t>
  </si>
  <si>
    <t>-851005200</t>
  </si>
  <si>
    <t>"napojení stáv. výusti" 1</t>
  </si>
  <si>
    <t>40</t>
  </si>
  <si>
    <t>286111180</t>
  </si>
  <si>
    <t>trubky z polyvinylchloridu kanalizační trubky hladké podle prEN 13476, ČSN EN 1401 hladké hrdlované, SN 4 DN 100 D 110 x 3,0 x 5000 mm</t>
  </si>
  <si>
    <t>-791290266</t>
  </si>
  <si>
    <t>0,2*0,25 'Přepočtené koeficientem množství</t>
  </si>
  <si>
    <t>41</t>
  </si>
  <si>
    <t>Montáž potrubí kanalizačních trub z plastů z tvrdého PVC těsněných gumovým kroužkem v otevřeném výkopu ve sklonu do 20 % DN 300</t>
  </si>
  <si>
    <t>-1297052235</t>
  </si>
  <si>
    <t>"napojení stáv. výustí" 2</t>
  </si>
  <si>
    <t>42</t>
  </si>
  <si>
    <t>trubky z polyvinylchloridu kanalizační trubky hladké podle prEN 13476, ČSN EN 1401 hladké hrdlované, SN 4 DN 300 D 315 x 7,7 x 5000 mm</t>
  </si>
  <si>
    <t>394644109</t>
  </si>
  <si>
    <t>0,5*0,25 'Přepočtené koeficientem množství</t>
  </si>
  <si>
    <t>43</t>
  </si>
  <si>
    <t>911111111</t>
  </si>
  <si>
    <t>Montáž zábradlí ocelového zabetonovaného</t>
  </si>
  <si>
    <t>1588207981</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</si>
  <si>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</si>
  <si>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44</t>
  </si>
  <si>
    <t>911121111</t>
  </si>
  <si>
    <t>Montáž zábradlí ocelového přichyceného vruty do betonového podkladu</t>
  </si>
  <si>
    <t>2103512630</t>
  </si>
  <si>
    <t>"zpětná montáž zábradlí a svodidel" 2*5,0*2</t>
  </si>
  <si>
    <t>45</t>
  </si>
  <si>
    <t>960321271</t>
  </si>
  <si>
    <t>Bourání konstrukcí vodních staveb s naložením vybouraných hmot a suti na dopravní prostředek nebo s odklizením na hromady do vzdálenosti 20 m ze železobetonu</t>
  </si>
  <si>
    <t>1041471248</t>
  </si>
  <si>
    <t>"bourání pravobřežního pilíře mostu v km 4,293" 0,8*5,0*1,5</t>
  </si>
  <si>
    <t>46</t>
  </si>
  <si>
    <t>966005111</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</si>
  <si>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</si>
  <si>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164580885</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</si>
  <si>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</si>
  <si>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47</t>
  </si>
  <si>
    <t>966005211</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</si>
  <si>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do říms nebo krycích desek</t>
  </si>
  <si>
    <t>704350376</t>
  </si>
  <si>
    <t>"demontáž svodidel a zábradlí pro přístup do koryta toku"2*5,0*2</t>
  </si>
  <si>
    <t>48</t>
  </si>
  <si>
    <t>966071821</t>
  </si>
  <si>
    <t>Rozebrání oplocení z pletiva drátěného se čtvercovými oky, výšky do 1,6 m</t>
  </si>
  <si>
    <t>-2009868896</t>
  </si>
  <si>
    <t xml:space="preserve">Poznámka k souboru cen:_x000D_
1. V cenách nejsou započteny náklady na demontáž sloupků. </t>
  </si>
  <si>
    <t>"rozebrání plotu u pí Branišové" 6,0</t>
  </si>
  <si>
    <t>"rozebrání plotu u školního hříště" 45,0</t>
  </si>
  <si>
    <t>49</t>
  </si>
  <si>
    <t>966072811</t>
  </si>
  <si>
    <t>Rozebrání oplocení z dílců rámových na ocelové sloupky, výšky přes 1 do 2 m</t>
  </si>
  <si>
    <t>-797827420</t>
  </si>
  <si>
    <t>"rozebrání plotu u p. Mlčocha a u ZŠ" 38+62</t>
  </si>
  <si>
    <t>50</t>
  </si>
  <si>
    <t>973049451</t>
  </si>
  <si>
    <t>Vysekání výklenků nebo kapes ve zdivu betonovém kapes pro osazování různých konstrukcí v základech, dlažbách apod., velikosti 150/200 mm, hl. do 300 mm</t>
  </si>
  <si>
    <t>-1236710872</t>
  </si>
  <si>
    <t>51</t>
  </si>
  <si>
    <t>975063131</t>
  </si>
  <si>
    <t>Podchycení (podepření) schodů a podest dřevěnou výztuhou oboustranně podporovaných, v. podchycení do 3,5 m rovných, při zatížení hmotností do 800 kg/m2</t>
  </si>
  <si>
    <t>-1115363872</t>
  </si>
  <si>
    <t>"podchycení lávky v km 4,272" 1,5*3,0</t>
  </si>
  <si>
    <t>52</t>
  </si>
  <si>
    <t>711732945</t>
  </si>
  <si>
    <t>6,0*2,85</t>
  </si>
  <si>
    <t>53</t>
  </si>
  <si>
    <t>584260873</t>
  </si>
  <si>
    <t>"odvoz na skládku v Horním Benešově" 18,126*7</t>
  </si>
  <si>
    <t>998</t>
  </si>
  <si>
    <t>54</t>
  </si>
  <si>
    <t>Přesun hmot pro úpravy vodních toků a kanály, hráze rybníků apod. dopravní vzdálenost do 500 m</t>
  </si>
  <si>
    <t>-204717237</t>
  </si>
  <si>
    <t>PSV</t>
  </si>
  <si>
    <t>Práce a dodávky PSV</t>
  </si>
  <si>
    <t>767</t>
  </si>
  <si>
    <t>Konstrukce zámečnické</t>
  </si>
  <si>
    <t>55</t>
  </si>
  <si>
    <t>767691832</t>
  </si>
  <si>
    <t>Vyvěšení nebo zavěšení kovových křídel – ostatní práce s případným uložením a opětovným zavěšením po provedení stavebních změn vrat, plochy do 4 m2</t>
  </si>
  <si>
    <t>1495247095</t>
  </si>
  <si>
    <t>"vrata a vrátka u p. Mlčocha - montáž a demontáž"3*2</t>
  </si>
  <si>
    <t>56</t>
  </si>
  <si>
    <t>767996702</t>
  </si>
  <si>
    <t>Demontáž ostatních zámečnických konstrukcí o hmotnosti jednotlivých dílů řezáním přes 50 do 100 kg</t>
  </si>
  <si>
    <t>-1546022856</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</si>
  <si>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</si>
  <si>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"demontáž nosné konstrukce mostu v km 4,293" 6*3,5*26,3+50,0</t>
  </si>
  <si>
    <t>57</t>
  </si>
  <si>
    <t>998767101</t>
  </si>
  <si>
    <t>Přesun hmot pro zámečnické konstrukce stanovený z hmotnosti přesunovaného materiálu vodorovná dopravní vzdálenost do 50 m v objektech výšky do 6 m</t>
  </si>
  <si>
    <t>-950693696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</si>
  <si>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</si>
  <si>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"přemístění materiálu z demontáže nosné konstrukce mostu v km 4,293" (6*3,5*26,3+50,0)*0,001</t>
  </si>
  <si>
    <t>7,2</t>
  </si>
  <si>
    <t>233,53</t>
  </si>
  <si>
    <t>38-12-04 - SO4 - úprava toku v km 5,048-5,306</t>
  </si>
  <si>
    <t>01 - SO4_Soupis prací - odtěžení nánosů</t>
  </si>
  <si>
    <t>1398004560</t>
  </si>
  <si>
    <t>"dle tab. kubatur" 240,73</t>
  </si>
  <si>
    <t>"odpočet za vybourané zídky" -BKZs</t>
  </si>
  <si>
    <t>-2014344052</t>
  </si>
  <si>
    <t>-130047439</t>
  </si>
  <si>
    <t>Poplatek za uložení odpadu ze sypaniny na skládce (skládkovné)</t>
  </si>
  <si>
    <t>748691303</t>
  </si>
  <si>
    <t>HJ</t>
  </si>
  <si>
    <t>120,37</t>
  </si>
  <si>
    <t>364,14</t>
  </si>
  <si>
    <t>75,78</t>
  </si>
  <si>
    <t>490,15</t>
  </si>
  <si>
    <t>702,48</t>
  </si>
  <si>
    <t>3,6</t>
  </si>
  <si>
    <t>196,4</t>
  </si>
  <si>
    <t>02 - SO4_Soupis prací - podélné opevnění</t>
  </si>
  <si>
    <t>-1832271631</t>
  </si>
  <si>
    <t>"hloubení rýh pro základy opěr. zdí dle tab. kubatur" 364,14</t>
  </si>
  <si>
    <t>ODK+HJ+HR4-NÁS-ZÁS</t>
  </si>
  <si>
    <t>-1296518315</t>
  </si>
  <si>
    <t>VP_4*1,8+VP_5*2,2</t>
  </si>
  <si>
    <t>"vybouraný dřev. odpad"  0,24</t>
  </si>
  <si>
    <t>3262121..</t>
  </si>
  <si>
    <t>Zdivo nadzákladové z lomového kamene na sucho upraveného objemu do 3 m3 jednostranně lícované</t>
  </si>
  <si>
    <t>-1036298444</t>
  </si>
  <si>
    <t>"oprava zídky přeskládáním bez dodávky kamene v km cca 5,228" 1,0</t>
  </si>
  <si>
    <t>-1161524372</t>
  </si>
  <si>
    <t>(1,5*1,0+1,0*1,0)*(58,0+29,0+28,0)</t>
  </si>
  <si>
    <t>(1,0*1,5)*40,0+(1,0*1,3)*(40,0+15,0+25,0+5,0)</t>
  </si>
  <si>
    <t>"odpočet zdí s využitím vybouraného kamene" -18,00</t>
  </si>
  <si>
    <t>1739448874</t>
  </si>
  <si>
    <t>"50% vybouraného kámene z SO4 se použije do rubu opěr. zdí" BKZs*0,5</t>
  </si>
  <si>
    <t>"vybouraný kámen tvoří 20% konstrukce zdi" 3,6/20*100</t>
  </si>
  <si>
    <t>-716433162</t>
  </si>
  <si>
    <t>3,8*(60,0+29,0+30,0)+3,0*(21,0+5,0+8,0)+2,8*(30,0+15,0+25,0+5,0)</t>
  </si>
  <si>
    <t>-1006268687</t>
  </si>
  <si>
    <t>"ztratné 20%" 764,2/3,0*1,2</t>
  </si>
  <si>
    <t>296096841</t>
  </si>
  <si>
    <t>-474286977</t>
  </si>
  <si>
    <t>"základ opěr. zdí" 1,75*0,5*(60,0+29,0+30,0)+1,5*0,5*(21,0+5,0+8,0+30,0+15,0+25,0+5,0)</t>
  </si>
  <si>
    <t>63431373</t>
  </si>
  <si>
    <t>"patka pro zajištění stáv. op. zdi" 0,98*(60,0+30,0+21,0+30,0)</t>
  </si>
  <si>
    <t>"opevnění LB" 1,15*(5,0+8,0+15,0)</t>
  </si>
  <si>
    <t>"opevnění PB na konci opěr. zdi a napojení na stáv. koryto" (0+1,15)/2*5,0+1,15*16,0</t>
  </si>
  <si>
    <t>-1930347983</t>
  </si>
  <si>
    <t>1,8*(60,0+30,0+21,0+30,0)</t>
  </si>
  <si>
    <t>2,1*(5,0+8,0+15,0)</t>
  </si>
  <si>
    <t>(0,0+2,1)/2*5,0+2,1*16,0</t>
  </si>
  <si>
    <t>-2107552818</t>
  </si>
  <si>
    <t>1739366514</t>
  </si>
  <si>
    <t>58</t>
  </si>
  <si>
    <t>871313121</t>
  </si>
  <si>
    <t>Montáž potrubí kanalizačních trub z plastů z tvrdého PVC těsněných gumovým kroužkem v otevřeném výkopu ve sklonu do 20 % DN 150</t>
  </si>
  <si>
    <t>-474146327</t>
  </si>
  <si>
    <t>59</t>
  </si>
  <si>
    <t>286111200</t>
  </si>
  <si>
    <t>trubky z polyvinylchloridu kanalizační trubky hladké podle prEN 13476, ČSN EN 1401 hladké hrdlované, SN 4 DN 150 D 160 x 3,6 x 5000 mm</t>
  </si>
  <si>
    <t>-285743341</t>
  </si>
  <si>
    <t>60</t>
  </si>
  <si>
    <t>125485164</t>
  </si>
  <si>
    <t>61</t>
  </si>
  <si>
    <t>-165152928</t>
  </si>
  <si>
    <t>62</t>
  </si>
  <si>
    <t>1984329663</t>
  </si>
  <si>
    <t>"rozebrání stupně v km 5,250" 0,3</t>
  </si>
  <si>
    <t>63</t>
  </si>
  <si>
    <t>-475941120</t>
  </si>
  <si>
    <t>0,3*0,800</t>
  </si>
  <si>
    <t>64</t>
  </si>
  <si>
    <t>1761721966</t>
  </si>
  <si>
    <t>"na skládku do 8 km" 7*0,24</t>
  </si>
  <si>
    <t>65</t>
  </si>
  <si>
    <t>1342023902</t>
  </si>
  <si>
    <t>38-12-05 - SO5 - Náhradní výsadba</t>
  </si>
  <si>
    <t xml:space="preserve">01 - SO5_Soupis prací </t>
  </si>
  <si>
    <t xml:space="preserve">      99 - Přesuny hmot a sutí</t>
  </si>
  <si>
    <t>183151112</t>
  </si>
  <si>
    <t>Hloubení jam pro výsadbu dřevin strojně v rovině nebo ve svahu do 1:5, objem přes 0,20 do 0,30 m3</t>
  </si>
  <si>
    <t>1408130262</t>
  </si>
  <si>
    <t xml:space="preserve">Poznámka k souboru cen:_x000D_
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 </t>
  </si>
  <si>
    <t>-1618623698</t>
  </si>
  <si>
    <t>odh_cena_01</t>
  </si>
  <si>
    <t>Sazenice stromů s balem, obvod kmínku 10 cm</t>
  </si>
  <si>
    <t>-599431668</t>
  </si>
  <si>
    <t>"jasan ztepilý" 10</t>
  </si>
  <si>
    <t>"olše lepkavá" 8</t>
  </si>
  <si>
    <t>"javor klen" 4</t>
  </si>
  <si>
    <t>"habr obecný" 2</t>
  </si>
  <si>
    <t>"lípa malolistá" 2</t>
  </si>
  <si>
    <t>184215113</t>
  </si>
  <si>
    <t>Ukotvení dřeviny kůly jedním kůlem, délky přes 2 do 3 m</t>
  </si>
  <si>
    <t>679056861</t>
  </si>
  <si>
    <t xml:space="preserve">Poznámka k souboru cen:_x000D_
1. V cenách jsou započteny i náklady na ochranu proti poškození kmene v místě vzepření. 2. V cenách nejsou započteny náklady na dodání kůlů, tyto se oceňují ve specifikaci. 3. Ceny jsou určeny pro ukotvení dřevin kůly o průměru do 100 mm. </t>
  </si>
  <si>
    <t>052171180</t>
  </si>
  <si>
    <t>tyčovina, tyčové a tyčkové výrobky tyče v kůře délka  8 m, tloušťka 10 cm</t>
  </si>
  <si>
    <t>1506173984</t>
  </si>
  <si>
    <t>0,05*0,05*3,14*3,0*26</t>
  </si>
  <si>
    <t>184801121</t>
  </si>
  <si>
    <t>Ošetření vysazených dřevin solitérních v rovině nebo na svahu do 1:5</t>
  </si>
  <si>
    <t>-1843527939</t>
  </si>
  <si>
    <t xml:space="preserve">Poznámka k souboru cen:_x000D_
1. V cenách jsou započteny i náklady na odplevelení s nakypřením nebo vypletí, odstranění poškozených částí dřeviny s případným složením odpadu na hromady, naložením na dopravní prostředek a odvozem do 20 km a s jeho složením. 2. Ceny jsou určeny pouze pro jednorázové ošetření. 3. V cenách nejsou započteny náklady na: a) zalití rostlin; zalití se oceňuje cenami části C02 souboru cen 185 80-43 Zalití rostlin vodou, b) chemické odplevelení; tyto práce se oceňují cenami části A02 souboru cen 184 80-26 Chemické odplevelení po založení kultury, c) hnojení; tyto práce se oceňují cenami části A02 souboru cen 184 85-11 Hnojení roztokem hnojiva nebo 185 80-21 Hnojení, d) řez; tyto práce se oceňují cenami části C02 souboru cen 184 80-61 Řez stromů nebo keřů. </t>
  </si>
  <si>
    <t>"po dobu tří let" 26*3</t>
  </si>
  <si>
    <t>184813121</t>
  </si>
  <si>
    <t>Ochrana dřevin před okusem zvěří mechanicky v rovině nebo ve svahu do 1:5, pletivem, výšky do 2 m</t>
  </si>
  <si>
    <t>-664444976</t>
  </si>
  <si>
    <t xml:space="preserve">Poznámka k souboru cen:_x000D_
1. V ceně -3121 jsou započteny i náklady na spojení konců drátů po celé výšce pletiva a donesení připravených dílů pletiva k vybraným stromům na vzdálenost do 50 m. 2. V cenách prací -3131 až -3134 se provádí: a) sazenice listnaté - nátěr celého vrcholového výhonu s terminálním pupenem, b) sazenice jehličnaté - natírá se terminální pupen i s postraními větvemi horního přeslenu. 3. V ceně - 3121 je uvažována ochrana provedená pouze u kostry porostu, tj. 400 jedinců na hektar (spon 5 x 5 m). 4. Kostra porostu je cílový počet stromů na 1 hektar plochy lesa. </t>
  </si>
  <si>
    <t>184816111</t>
  </si>
  <si>
    <t>Hnojení sazenic průmyslovými hnojivy v množství do 0,25 kg k jedné sazenici</t>
  </si>
  <si>
    <t>1280857591</t>
  </si>
  <si>
    <t xml:space="preserve">Poznámka k souboru cen:_x000D_
1. V cenách jsou započteny i náklady spojené s dopravou hnojiva ze vzdálenosti do 200 m, pro jakoukoliv velikost jamky 2. V cenách nejsou započteny náklady na dodání hnojiva; hnojiva se oceňují ve specifikaci. Ztratné lze stanovit ve výši 5 %. </t>
  </si>
  <si>
    <t>"1x ročně po dobu tří let" 78</t>
  </si>
  <si>
    <t>251911550</t>
  </si>
  <si>
    <t>hnojiva průmyslová ostatní Cererit (bal. 5 kg)</t>
  </si>
  <si>
    <t>-1880617979</t>
  </si>
  <si>
    <t>19,5*0,25 'Přepočtené koeficientem množství</t>
  </si>
  <si>
    <t>185804311</t>
  </si>
  <si>
    <t>Zalití rostlin vodou plochy záhonů jednotlivě do 20 m2</t>
  </si>
  <si>
    <t>1131295717</t>
  </si>
  <si>
    <t>"zalití po dobu tří let - celkem 5x" 26,0*30,0*5*0,001</t>
  </si>
  <si>
    <t>185851121</t>
  </si>
  <si>
    <t>Dovoz vody pro zálivku rostlin na vzdálenost do 1000 m</t>
  </si>
  <si>
    <t>-1498234791</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</si>
  <si>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</si>
  <si>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Přesuny hmot a sutí</t>
  </si>
  <si>
    <t>998231311</t>
  </si>
  <si>
    <t>Přesun hmot pro sadovnické a krajinářské úpravy dopravní vzdálenost do 5000 m</t>
  </si>
  <si>
    <t>392008870</t>
  </si>
  <si>
    <t>38-12-06 - VON</t>
  </si>
  <si>
    <t>01 - Soupis nákladů</t>
  </si>
  <si>
    <t>VRN - Vedlejší rozpočtové náklady</t>
  </si>
  <si>
    <t xml:space="preserve">    0 - Vedlejší rozpočtové náklady</t>
  </si>
  <si>
    <t>VRN</t>
  </si>
  <si>
    <t>Vedlejší rozpočtové náklady</t>
  </si>
  <si>
    <t>010001000</t>
  </si>
  <si>
    <t>Průzkumné, geodetické a projektové práce</t>
  </si>
  <si>
    <t>kompl</t>
  </si>
  <si>
    <t>16384</t>
  </si>
  <si>
    <t>-78450702</t>
  </si>
  <si>
    <t>P</t>
  </si>
  <si>
    <t>Poznámka k položce:
geodetické práce před stavbou, při provádění stavby, dokumentace skutečného provedení stavby+fotodokumentace</t>
  </si>
  <si>
    <t>020001000</t>
  </si>
  <si>
    <t>Příprava staveniště</t>
  </si>
  <si>
    <t>131072</t>
  </si>
  <si>
    <t>-1391374896</t>
  </si>
  <si>
    <t>Poznámka k položce:
Vytýčení inž. sítí, dopravní značení, příjezdy na stavbu+rekultivace pozemků po ukončení stavby, zajištění vstupu na pozemky, předání zpět majitelům, vyřízení žádosti o kácení zeleně dle PD, odlov vodních živočichů a jejich transfer</t>
  </si>
  <si>
    <t>030001000</t>
  </si>
  <si>
    <t>Zařízení staveniště</t>
  </si>
  <si>
    <t>-1944556952</t>
  </si>
  <si>
    <t>Poznámka k položce:
zřízení, provoz a zrušení + rekultivace pozemku</t>
  </si>
  <si>
    <t>040001000</t>
  </si>
  <si>
    <t>Základní rozdělení průvodních činností a nákladů inženýrská činnost</t>
  </si>
  <si>
    <t>-1121175912</t>
  </si>
  <si>
    <t>Poznámka k položce:
autorský dozor projektanta, technický dozor investora, koordinátor BOZP, zkoušky materiálu, certifikáty, vypracování havarijního a povodňového plánu, evidence a likvidace odpadů</t>
  </si>
  <si>
    <t>051002000</t>
  </si>
  <si>
    <t>Hlavní tituly průvodních činností a nákladů finanční náklady pojistné</t>
  </si>
  <si>
    <t>524288</t>
  </si>
  <si>
    <t>654345744</t>
  </si>
  <si>
    <t>Poznámka k položce:
pojištění stavby</t>
  </si>
  <si>
    <t>060001000</t>
  </si>
  <si>
    <t>Základní rozdělení průvodních činností a nákladů územní vlivy</t>
  </si>
  <si>
    <t>-175584615</t>
  </si>
  <si>
    <t>Poznámka k položce:
ztížený přístup na stavbu, práce bez pevné pracovní podlahy</t>
  </si>
  <si>
    <t>070001000</t>
  </si>
  <si>
    <t>Provozní vlivy</t>
  </si>
  <si>
    <t>2048</t>
  </si>
  <si>
    <t>-2042597497</t>
  </si>
  <si>
    <t>Poznámka k položce:
práce v tekoucí vodě</t>
  </si>
  <si>
    <t>090001000</t>
  </si>
  <si>
    <t>Ostatní náklady</t>
  </si>
  <si>
    <t>262144</t>
  </si>
  <si>
    <t>1049843854</t>
  </si>
  <si>
    <t>Poznámka k položce:
vyřízení a osazení dopravního omezení u SO3, čištění komunikací, norná stěna, sorpční drť</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</si>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</sst>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41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8"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34"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3"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3"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0" borderId="1" xfId="0" applyFont="1" applyFill="1" applyBorder="1" applyAlignment="1" applyProtection="1">
      <alignment horizontal="left" vertical="center"/>
      <protection locked="0"/>
    </xf>
    <xf numFmtId="0" fontId="44" fillId="0"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0" fontId="26"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horizontal="lef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3" fillId="2" borderId="0" xfId="1" applyFont="1" applyFill="1" applyAlignment="1">
      <alignment vertical="center"/>
    </xf>
    <xf numFmtId="0" fontId="44"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top"/>
      <protection locked="0"/>
    </xf>
    <xf numFmtId="0" fontId="43" fillId="0" borderId="34" xfId="0" applyFont="1" applyBorder="1" applyAlignment="1" applyProtection="1">
      <alignment horizontal="left"/>
      <protection locked="0"/>
    </xf>
    <xf numFmtId="0" fontId="42" fillId="0" borderId="1"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protection locked="0"/>
    </xf>
    <xf numFmtId="49" fontId="44" fillId="0" borderId="1" xfId="0" applyNumberFormat="1"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3"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sheetPr>
    <pageSetUpPr fitToPage="1"/>
  </sheetPr>
  <dimension ref="A1:CM70"/>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401"/>
      <c r="AS2" s="401"/>
      <c r="AT2" s="401"/>
      <c r="AU2" s="401"/>
      <c r="AV2" s="401"/>
      <c r="AW2" s="401"/>
      <c r="AX2" s="401"/>
      <c r="AY2" s="401"/>
      <c r="AZ2" s="401"/>
      <c r="BA2" s="401"/>
      <c r="BB2" s="401"/>
      <c r="BC2" s="401"/>
      <c r="BD2" s="401"/>
      <c r="BE2" s="401"/>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62" t="s">
        <v>16</v>
      </c>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0"/>
      <c r="AQ5" s="32"/>
      <c r="BE5" s="360" t="s">
        <v>17</v>
      </c>
      <c r="BS5" s="25" t="s">
        <v>8</v>
      </c>
    </row>
    <row r="6" spans="1:74" ht="36.950000000000003" customHeight="1">
      <c r="B6" s="29"/>
      <c r="C6" s="30"/>
      <c r="D6" s="37" t="s">
        <v>18</v>
      </c>
      <c r="E6" s="30"/>
      <c r="F6" s="30"/>
      <c r="G6" s="30"/>
      <c r="H6" s="30"/>
      <c r="I6" s="30"/>
      <c r="J6" s="30"/>
      <c r="K6" s="364" t="s">
        <v>19</v>
      </c>
      <c r="L6" s="363"/>
      <c r="M6" s="363"/>
      <c r="N6" s="363"/>
      <c r="O6" s="363"/>
      <c r="P6" s="363"/>
      <c r="Q6" s="363"/>
      <c r="R6" s="363"/>
      <c r="S6" s="363"/>
      <c r="T6" s="363"/>
      <c r="U6" s="363"/>
      <c r="V6" s="363"/>
      <c r="W6" s="363"/>
      <c r="X6" s="363"/>
      <c r="Y6" s="363"/>
      <c r="Z6" s="363"/>
      <c r="AA6" s="363"/>
      <c r="AB6" s="363"/>
      <c r="AC6" s="363"/>
      <c r="AD6" s="363"/>
      <c r="AE6" s="363"/>
      <c r="AF6" s="363"/>
      <c r="AG6" s="363"/>
      <c r="AH6" s="363"/>
      <c r="AI6" s="363"/>
      <c r="AJ6" s="363"/>
      <c r="AK6" s="363"/>
      <c r="AL6" s="363"/>
      <c r="AM6" s="363"/>
      <c r="AN6" s="363"/>
      <c r="AO6" s="363"/>
      <c r="AP6" s="30"/>
      <c r="AQ6" s="32"/>
      <c r="BE6" s="361"/>
      <c r="BS6" s="25" t="s">
        <v>20</v>
      </c>
    </row>
    <row r="7" spans="1:74" ht="14.45" customHeight="1">
      <c r="B7" s="29"/>
      <c r="C7" s="30"/>
      <c r="D7" s="38"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23</v>
      </c>
      <c r="AL7" s="30"/>
      <c r="AM7" s="30"/>
      <c r="AN7" s="36" t="s">
        <v>24</v>
      </c>
      <c r="AO7" s="30"/>
      <c r="AP7" s="30"/>
      <c r="AQ7" s="32"/>
      <c r="BE7" s="361"/>
      <c r="BS7" s="25" t="s">
        <v>25</v>
      </c>
    </row>
    <row r="8" spans="1:74" ht="14.45" customHeight="1">
      <c r="B8" s="29"/>
      <c r="C8" s="30"/>
      <c r="D8" s="38" t="s">
        <v>26</v>
      </c>
      <c r="E8" s="30"/>
      <c r="F8" s="30"/>
      <c r="G8" s="30"/>
      <c r="H8" s="30"/>
      <c r="I8" s="30"/>
      <c r="J8" s="30"/>
      <c r="K8" s="36" t="s">
        <v>27</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28</v>
      </c>
      <c r="AL8" s="30"/>
      <c r="AM8" s="30"/>
      <c r="AN8" s="39" t="s">
        <v>29</v>
      </c>
      <c r="AO8" s="30"/>
      <c r="AP8" s="30"/>
      <c r="AQ8" s="32"/>
      <c r="BE8" s="361"/>
      <c r="BS8" s="25" t="s">
        <v>30</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61"/>
      <c r="BS9" s="25" t="s">
        <v>31</v>
      </c>
    </row>
    <row r="10" spans="1:74" ht="14.45" customHeight="1">
      <c r="B10" s="29"/>
      <c r="C10" s="30"/>
      <c r="D10" s="38" t="s">
        <v>32</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33</v>
      </c>
      <c r="AL10" s="30"/>
      <c r="AM10" s="30"/>
      <c r="AN10" s="36" t="s">
        <v>24</v>
      </c>
      <c r="AO10" s="30"/>
      <c r="AP10" s="30"/>
      <c r="AQ10" s="32"/>
      <c r="BE10" s="361"/>
      <c r="BS10" s="25" t="s">
        <v>20</v>
      </c>
    </row>
    <row r="11" spans="1:74" ht="18.399999999999999" customHeight="1">
      <c r="B11" s="29"/>
      <c r="C11" s="30"/>
      <c r="D11" s="30"/>
      <c r="E11" s="36" t="s">
        <v>27</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34</v>
      </c>
      <c r="AL11" s="30"/>
      <c r="AM11" s="30"/>
      <c r="AN11" s="36" t="s">
        <v>24</v>
      </c>
      <c r="AO11" s="30"/>
      <c r="AP11" s="30"/>
      <c r="AQ11" s="32"/>
      <c r="BE11" s="361"/>
      <c r="BS11" s="25" t="s">
        <v>20</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61"/>
      <c r="BS12" s="25" t="s">
        <v>20</v>
      </c>
    </row>
    <row r="13" spans="1:74" ht="14.45" customHeight="1">
      <c r="B13" s="29"/>
      <c r="C13" s="30"/>
      <c r="D13" s="38" t="s">
        <v>35</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33</v>
      </c>
      <c r="AL13" s="30"/>
      <c r="AM13" s="30"/>
      <c r="AN13" s="40" t="s">
        <v>36</v>
      </c>
      <c r="AO13" s="30"/>
      <c r="AP13" s="30"/>
      <c r="AQ13" s="32"/>
      <c r="BE13" s="361"/>
      <c r="BS13" s="25" t="s">
        <v>20</v>
      </c>
    </row>
    <row r="14" spans="1:74">
      <c r="B14" s="29"/>
      <c r="C14" s="30"/>
      <c r="D14" s="30"/>
      <c r="E14" s="365" t="s">
        <v>36</v>
      </c>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8" t="s">
        <v>34</v>
      </c>
      <c r="AL14" s="30"/>
      <c r="AM14" s="30"/>
      <c r="AN14" s="40" t="s">
        <v>36</v>
      </c>
      <c r="AO14" s="30"/>
      <c r="AP14" s="30"/>
      <c r="AQ14" s="32"/>
      <c r="BE14" s="361"/>
      <c r="BS14" s="25" t="s">
        <v>20</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61"/>
      <c r="BS15" s="25" t="s">
        <v>6</v>
      </c>
    </row>
    <row r="16" spans="1:74" ht="14.45" customHeight="1">
      <c r="B16" s="29"/>
      <c r="C16" s="30"/>
      <c r="D16" s="38" t="s">
        <v>37</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33</v>
      </c>
      <c r="AL16" s="30"/>
      <c r="AM16" s="30"/>
      <c r="AN16" s="36" t="s">
        <v>24</v>
      </c>
      <c r="AO16" s="30"/>
      <c r="AP16" s="30"/>
      <c r="AQ16" s="32"/>
      <c r="BE16" s="361"/>
      <c r="BS16" s="25" t="s">
        <v>6</v>
      </c>
    </row>
    <row r="17" spans="2:71" ht="18.399999999999999" customHeight="1">
      <c r="B17" s="29"/>
      <c r="C17" s="30"/>
      <c r="D17" s="30"/>
      <c r="E17" s="36" t="s">
        <v>38</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34</v>
      </c>
      <c r="AL17" s="30"/>
      <c r="AM17" s="30"/>
      <c r="AN17" s="36" t="s">
        <v>24</v>
      </c>
      <c r="AO17" s="30"/>
      <c r="AP17" s="30"/>
      <c r="AQ17" s="32"/>
      <c r="BE17" s="361"/>
      <c r="BS17" s="25" t="s">
        <v>39</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61"/>
      <c r="BS18" s="25" t="s">
        <v>8</v>
      </c>
    </row>
    <row r="19" spans="2:71" ht="14.45" customHeight="1">
      <c r="B19" s="29"/>
      <c r="C19" s="30"/>
      <c r="D19" s="38" t="s">
        <v>40</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61"/>
      <c r="BS19" s="25" t="s">
        <v>8</v>
      </c>
    </row>
    <row r="20" spans="2:71" ht="16.5" customHeight="1">
      <c r="B20" s="29"/>
      <c r="C20" s="30"/>
      <c r="D20" s="30"/>
      <c r="E20" s="367" t="s">
        <v>24</v>
      </c>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0"/>
      <c r="AP20" s="30"/>
      <c r="AQ20" s="32"/>
      <c r="BE20" s="361"/>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61"/>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61"/>
    </row>
    <row r="23" spans="2:71" s="1" customFormat="1" ht="25.9" customHeight="1">
      <c r="B23" s="42"/>
      <c r="C23" s="43"/>
      <c r="D23" s="44" t="s">
        <v>41</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68">
        <f>ROUND(AG51,2)</f>
        <v>0</v>
      </c>
      <c r="AL23" s="369"/>
      <c r="AM23" s="369"/>
      <c r="AN23" s="369"/>
      <c r="AO23" s="369"/>
      <c r="AP23" s="43"/>
      <c r="AQ23" s="46"/>
      <c r="BE23" s="361"/>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61"/>
    </row>
    <row r="25" spans="2:71" s="1" customFormat="1" ht="13.5">
      <c r="B25" s="42"/>
      <c r="C25" s="43"/>
      <c r="D25" s="43"/>
      <c r="E25" s="43"/>
      <c r="F25" s="43"/>
      <c r="G25" s="43"/>
      <c r="H25" s="43"/>
      <c r="I25" s="43"/>
      <c r="J25" s="43"/>
      <c r="K25" s="43"/>
      <c r="L25" s="370" t="s">
        <v>42</v>
      </c>
      <c r="M25" s="370"/>
      <c r="N25" s="370"/>
      <c r="O25" s="370"/>
      <c r="P25" s="43"/>
      <c r="Q25" s="43"/>
      <c r="R25" s="43"/>
      <c r="S25" s="43"/>
      <c r="T25" s="43"/>
      <c r="U25" s="43"/>
      <c r="V25" s="43"/>
      <c r="W25" s="370" t="s">
        <v>43</v>
      </c>
      <c r="X25" s="370"/>
      <c r="Y25" s="370"/>
      <c r="Z25" s="370"/>
      <c r="AA25" s="370"/>
      <c r="AB25" s="370"/>
      <c r="AC25" s="370"/>
      <c r="AD25" s="370"/>
      <c r="AE25" s="370"/>
      <c r="AF25" s="43"/>
      <c r="AG25" s="43"/>
      <c r="AH25" s="43"/>
      <c r="AI25" s="43"/>
      <c r="AJ25" s="43"/>
      <c r="AK25" s="370" t="s">
        <v>44</v>
      </c>
      <c r="AL25" s="370"/>
      <c r="AM25" s="370"/>
      <c r="AN25" s="370"/>
      <c r="AO25" s="370"/>
      <c r="AP25" s="43"/>
      <c r="AQ25" s="46"/>
      <c r="BE25" s="361"/>
    </row>
    <row r="26" spans="2:71" s="2" customFormat="1" ht="14.45" customHeight="1">
      <c r="B26" s="48"/>
      <c r="C26" s="49"/>
      <c r="D26" s="50" t="s">
        <v>45</v>
      </c>
      <c r="E26" s="49"/>
      <c r="F26" s="50" t="s">
        <v>46</v>
      </c>
      <c r="G26" s="49"/>
      <c r="H26" s="49"/>
      <c r="I26" s="49"/>
      <c r="J26" s="49"/>
      <c r="K26" s="49"/>
      <c r="L26" s="371">
        <v>0.21</v>
      </c>
      <c r="M26" s="372"/>
      <c r="N26" s="372"/>
      <c r="O26" s="372"/>
      <c r="P26" s="49"/>
      <c r="Q26" s="49"/>
      <c r="R26" s="49"/>
      <c r="S26" s="49"/>
      <c r="T26" s="49"/>
      <c r="U26" s="49"/>
      <c r="V26" s="49"/>
      <c r="W26" s="373">
        <f>ROUND(AZ51,2)</f>
        <v>0</v>
      </c>
      <c r="X26" s="372"/>
      <c r="Y26" s="372"/>
      <c r="Z26" s="372"/>
      <c r="AA26" s="372"/>
      <c r="AB26" s="372"/>
      <c r="AC26" s="372"/>
      <c r="AD26" s="372"/>
      <c r="AE26" s="372"/>
      <c r="AF26" s="49"/>
      <c r="AG26" s="49"/>
      <c r="AH26" s="49"/>
      <c r="AI26" s="49"/>
      <c r="AJ26" s="49"/>
      <c r="AK26" s="373">
        <f>ROUND(AV51,2)</f>
        <v>0</v>
      </c>
      <c r="AL26" s="372"/>
      <c r="AM26" s="372"/>
      <c r="AN26" s="372"/>
      <c r="AO26" s="372"/>
      <c r="AP26" s="49"/>
      <c r="AQ26" s="51"/>
      <c r="BE26" s="361"/>
    </row>
    <row r="27" spans="2:71" s="2" customFormat="1" ht="14.45" customHeight="1">
      <c r="B27" s="48"/>
      <c r="C27" s="49"/>
      <c r="D27" s="49"/>
      <c r="E27" s="49"/>
      <c r="F27" s="50" t="s">
        <v>47</v>
      </c>
      <c r="G27" s="49"/>
      <c r="H27" s="49"/>
      <c r="I27" s="49"/>
      <c r="J27" s="49"/>
      <c r="K27" s="49"/>
      <c r="L27" s="371">
        <v>0.15</v>
      </c>
      <c r="M27" s="372"/>
      <c r="N27" s="372"/>
      <c r="O27" s="372"/>
      <c r="P27" s="49"/>
      <c r="Q27" s="49"/>
      <c r="R27" s="49"/>
      <c r="S27" s="49"/>
      <c r="T27" s="49"/>
      <c r="U27" s="49"/>
      <c r="V27" s="49"/>
      <c r="W27" s="373">
        <f>ROUND(BA51,2)</f>
        <v>0</v>
      </c>
      <c r="X27" s="372"/>
      <c r="Y27" s="372"/>
      <c r="Z27" s="372"/>
      <c r="AA27" s="372"/>
      <c r="AB27" s="372"/>
      <c r="AC27" s="372"/>
      <c r="AD27" s="372"/>
      <c r="AE27" s="372"/>
      <c r="AF27" s="49"/>
      <c r="AG27" s="49"/>
      <c r="AH27" s="49"/>
      <c r="AI27" s="49"/>
      <c r="AJ27" s="49"/>
      <c r="AK27" s="373">
        <f>ROUND(AW51,2)</f>
        <v>0</v>
      </c>
      <c r="AL27" s="372"/>
      <c r="AM27" s="372"/>
      <c r="AN27" s="372"/>
      <c r="AO27" s="372"/>
      <c r="AP27" s="49"/>
      <c r="AQ27" s="51"/>
      <c r="BE27" s="361"/>
    </row>
    <row r="28" spans="2:71" s="2" customFormat="1" ht="14.45" hidden="1" customHeight="1">
      <c r="B28" s="48"/>
      <c r="C28" s="49"/>
      <c r="D28" s="49"/>
      <c r="E28" s="49"/>
      <c r="F28" s="50" t="s">
        <v>48</v>
      </c>
      <c r="G28" s="49"/>
      <c r="H28" s="49"/>
      <c r="I28" s="49"/>
      <c r="J28" s="49"/>
      <c r="K28" s="49"/>
      <c r="L28" s="371">
        <v>0.21</v>
      </c>
      <c r="M28" s="372"/>
      <c r="N28" s="372"/>
      <c r="O28" s="372"/>
      <c r="P28" s="49"/>
      <c r="Q28" s="49"/>
      <c r="R28" s="49"/>
      <c r="S28" s="49"/>
      <c r="T28" s="49"/>
      <c r="U28" s="49"/>
      <c r="V28" s="49"/>
      <c r="W28" s="373">
        <f>ROUND(BB51,2)</f>
        <v>0</v>
      </c>
      <c r="X28" s="372"/>
      <c r="Y28" s="372"/>
      <c r="Z28" s="372"/>
      <c r="AA28" s="372"/>
      <c r="AB28" s="372"/>
      <c r="AC28" s="372"/>
      <c r="AD28" s="372"/>
      <c r="AE28" s="372"/>
      <c r="AF28" s="49"/>
      <c r="AG28" s="49"/>
      <c r="AH28" s="49"/>
      <c r="AI28" s="49"/>
      <c r="AJ28" s="49"/>
      <c r="AK28" s="373">
        <v>0</v>
      </c>
      <c r="AL28" s="372"/>
      <c r="AM28" s="372"/>
      <c r="AN28" s="372"/>
      <c r="AO28" s="372"/>
      <c r="AP28" s="49"/>
      <c r="AQ28" s="51"/>
      <c r="BE28" s="361"/>
    </row>
    <row r="29" spans="2:71" s="2" customFormat="1" ht="14.45" hidden="1" customHeight="1">
      <c r="B29" s="48"/>
      <c r="C29" s="49"/>
      <c r="D29" s="49"/>
      <c r="E29" s="49"/>
      <c r="F29" s="50" t="s">
        <v>49</v>
      </c>
      <c r="G29" s="49"/>
      <c r="H29" s="49"/>
      <c r="I29" s="49"/>
      <c r="J29" s="49"/>
      <c r="K29" s="49"/>
      <c r="L29" s="371">
        <v>0.15</v>
      </c>
      <c r="M29" s="372"/>
      <c r="N29" s="372"/>
      <c r="O29" s="372"/>
      <c r="P29" s="49"/>
      <c r="Q29" s="49"/>
      <c r="R29" s="49"/>
      <c r="S29" s="49"/>
      <c r="T29" s="49"/>
      <c r="U29" s="49"/>
      <c r="V29" s="49"/>
      <c r="W29" s="373">
        <f>ROUND(BC51,2)</f>
        <v>0</v>
      </c>
      <c r="X29" s="372"/>
      <c r="Y29" s="372"/>
      <c r="Z29" s="372"/>
      <c r="AA29" s="372"/>
      <c r="AB29" s="372"/>
      <c r="AC29" s="372"/>
      <c r="AD29" s="372"/>
      <c r="AE29" s="372"/>
      <c r="AF29" s="49"/>
      <c r="AG29" s="49"/>
      <c r="AH29" s="49"/>
      <c r="AI29" s="49"/>
      <c r="AJ29" s="49"/>
      <c r="AK29" s="373">
        <v>0</v>
      </c>
      <c r="AL29" s="372"/>
      <c r="AM29" s="372"/>
      <c r="AN29" s="372"/>
      <c r="AO29" s="372"/>
      <c r="AP29" s="49"/>
      <c r="AQ29" s="51"/>
      <c r="BE29" s="361"/>
    </row>
    <row r="30" spans="2:71" s="2" customFormat="1" ht="14.45" hidden="1" customHeight="1">
      <c r="B30" s="48"/>
      <c r="C30" s="49"/>
      <c r="D30" s="49"/>
      <c r="E30" s="49"/>
      <c r="F30" s="50" t="s">
        <v>50</v>
      </c>
      <c r="G30" s="49"/>
      <c r="H30" s="49"/>
      <c r="I30" s="49"/>
      <c r="J30" s="49"/>
      <c r="K30" s="49"/>
      <c r="L30" s="371">
        <v>0</v>
      </c>
      <c r="M30" s="372"/>
      <c r="N30" s="372"/>
      <c r="O30" s="372"/>
      <c r="P30" s="49"/>
      <c r="Q30" s="49"/>
      <c r="R30" s="49"/>
      <c r="S30" s="49"/>
      <c r="T30" s="49"/>
      <c r="U30" s="49"/>
      <c r="V30" s="49"/>
      <c r="W30" s="373">
        <f>ROUND(BD51,2)</f>
        <v>0</v>
      </c>
      <c r="X30" s="372"/>
      <c r="Y30" s="372"/>
      <c r="Z30" s="372"/>
      <c r="AA30" s="372"/>
      <c r="AB30" s="372"/>
      <c r="AC30" s="372"/>
      <c r="AD30" s="372"/>
      <c r="AE30" s="372"/>
      <c r="AF30" s="49"/>
      <c r="AG30" s="49"/>
      <c r="AH30" s="49"/>
      <c r="AI30" s="49"/>
      <c r="AJ30" s="49"/>
      <c r="AK30" s="373">
        <v>0</v>
      </c>
      <c r="AL30" s="372"/>
      <c r="AM30" s="372"/>
      <c r="AN30" s="372"/>
      <c r="AO30" s="372"/>
      <c r="AP30" s="49"/>
      <c r="AQ30" s="51"/>
      <c r="BE30" s="361"/>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61"/>
    </row>
    <row r="32" spans="2:71" s="1" customFormat="1" ht="25.9" customHeight="1">
      <c r="B32" s="42"/>
      <c r="C32" s="52"/>
      <c r="D32" s="53" t="s">
        <v>51</v>
      </c>
      <c r="E32" s="54"/>
      <c r="F32" s="54"/>
      <c r="G32" s="54"/>
      <c r="H32" s="54"/>
      <c r="I32" s="54"/>
      <c r="J32" s="54"/>
      <c r="K32" s="54"/>
      <c r="L32" s="54"/>
      <c r="M32" s="54"/>
      <c r="N32" s="54"/>
      <c r="O32" s="54"/>
      <c r="P32" s="54"/>
      <c r="Q32" s="54"/>
      <c r="R32" s="54"/>
      <c r="S32" s="54"/>
      <c r="T32" s="55" t="s">
        <v>52</v>
      </c>
      <c r="U32" s="54"/>
      <c r="V32" s="54"/>
      <c r="W32" s="54"/>
      <c r="X32" s="374" t="s">
        <v>53</v>
      </c>
      <c r="Y32" s="375"/>
      <c r="Z32" s="375"/>
      <c r="AA32" s="375"/>
      <c r="AB32" s="375"/>
      <c r="AC32" s="54"/>
      <c r="AD32" s="54"/>
      <c r="AE32" s="54"/>
      <c r="AF32" s="54"/>
      <c r="AG32" s="54"/>
      <c r="AH32" s="54"/>
      <c r="AI32" s="54"/>
      <c r="AJ32" s="54"/>
      <c r="AK32" s="376">
        <f>SUM(AK23:AK30)</f>
        <v>0</v>
      </c>
      <c r="AL32" s="375"/>
      <c r="AM32" s="375"/>
      <c r="AN32" s="375"/>
      <c r="AO32" s="377"/>
      <c r="AP32" s="52"/>
      <c r="AQ32" s="56"/>
      <c r="BE32" s="361"/>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50000000000003" customHeight="1">
      <c r="B39" s="42"/>
      <c r="C39" s="63" t="s">
        <v>54</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5" customHeight="1">
      <c r="B41" s="65"/>
      <c r="C41" s="66" t="s">
        <v>15</v>
      </c>
      <c r="D41" s="67"/>
      <c r="E41" s="67"/>
      <c r="F41" s="67"/>
      <c r="G41" s="67"/>
      <c r="H41" s="67"/>
      <c r="I41" s="67"/>
      <c r="J41" s="67"/>
      <c r="K41" s="67"/>
      <c r="L41" s="67" t="str">
        <f>K5</f>
        <v>38-12</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50000000000003" customHeight="1">
      <c r="B42" s="69"/>
      <c r="C42" s="70" t="s">
        <v>18</v>
      </c>
      <c r="D42" s="71"/>
      <c r="E42" s="71"/>
      <c r="F42" s="71"/>
      <c r="G42" s="71"/>
      <c r="H42" s="71"/>
      <c r="I42" s="71"/>
      <c r="J42" s="71"/>
      <c r="K42" s="71"/>
      <c r="L42" s="378" t="str">
        <f>K6</f>
        <v>Heřmanický potok - Svobodné Heřmanice, km 3,200-5,500</v>
      </c>
      <c r="M42" s="379"/>
      <c r="N42" s="379"/>
      <c r="O42" s="379"/>
      <c r="P42" s="379"/>
      <c r="Q42" s="379"/>
      <c r="R42" s="379"/>
      <c r="S42" s="379"/>
      <c r="T42" s="379"/>
      <c r="U42" s="379"/>
      <c r="V42" s="379"/>
      <c r="W42" s="379"/>
      <c r="X42" s="379"/>
      <c r="Y42" s="379"/>
      <c r="Z42" s="379"/>
      <c r="AA42" s="379"/>
      <c r="AB42" s="379"/>
      <c r="AC42" s="379"/>
      <c r="AD42" s="379"/>
      <c r="AE42" s="379"/>
      <c r="AF42" s="379"/>
      <c r="AG42" s="379"/>
      <c r="AH42" s="379"/>
      <c r="AI42" s="379"/>
      <c r="AJ42" s="379"/>
      <c r="AK42" s="379"/>
      <c r="AL42" s="379"/>
      <c r="AM42" s="379"/>
      <c r="AN42" s="379"/>
      <c r="AO42" s="379"/>
      <c r="AP42" s="71"/>
      <c r="AQ42" s="71"/>
      <c r="AR42" s="72"/>
    </row>
    <row r="43" spans="2:56"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c r="B44" s="42"/>
      <c r="C44" s="66" t="s">
        <v>26</v>
      </c>
      <c r="D44" s="64"/>
      <c r="E44" s="64"/>
      <c r="F44" s="64"/>
      <c r="G44" s="64"/>
      <c r="H44" s="64"/>
      <c r="I44" s="64"/>
      <c r="J44" s="64"/>
      <c r="K44" s="64"/>
      <c r="L44" s="73" t="str">
        <f>IF(K8="","",K8)</f>
        <v xml:space="preserve"> </v>
      </c>
      <c r="M44" s="64"/>
      <c r="N44" s="64"/>
      <c r="O44" s="64"/>
      <c r="P44" s="64"/>
      <c r="Q44" s="64"/>
      <c r="R44" s="64"/>
      <c r="S44" s="64"/>
      <c r="T44" s="64"/>
      <c r="U44" s="64"/>
      <c r="V44" s="64"/>
      <c r="W44" s="64"/>
      <c r="X44" s="64"/>
      <c r="Y44" s="64"/>
      <c r="Z44" s="64"/>
      <c r="AA44" s="64"/>
      <c r="AB44" s="64"/>
      <c r="AC44" s="64"/>
      <c r="AD44" s="64"/>
      <c r="AE44" s="64"/>
      <c r="AF44" s="64"/>
      <c r="AG44" s="64"/>
      <c r="AH44" s="64"/>
      <c r="AI44" s="66" t="s">
        <v>28</v>
      </c>
      <c r="AJ44" s="64"/>
      <c r="AK44" s="64"/>
      <c r="AL44" s="64"/>
      <c r="AM44" s="380" t="str">
        <f>IF(AN8= "","",AN8)</f>
        <v>28. 1. 2016</v>
      </c>
      <c r="AN44" s="380"/>
      <c r="AO44" s="64"/>
      <c r="AP44" s="64"/>
      <c r="AQ44" s="64"/>
      <c r="AR44" s="62"/>
    </row>
    <row r="45" spans="2:56"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c r="B46" s="42"/>
      <c r="C46" s="66" t="s">
        <v>32</v>
      </c>
      <c r="D46" s="64"/>
      <c r="E46" s="64"/>
      <c r="F46" s="64"/>
      <c r="G46" s="64"/>
      <c r="H46" s="64"/>
      <c r="I46" s="64"/>
      <c r="J46" s="64"/>
      <c r="K46" s="64"/>
      <c r="L46" s="67" t="str">
        <f>IF(E11= "","",E11)</f>
        <v xml:space="preserve"> </v>
      </c>
      <c r="M46" s="64"/>
      <c r="N46" s="64"/>
      <c r="O46" s="64"/>
      <c r="P46" s="64"/>
      <c r="Q46" s="64"/>
      <c r="R46" s="64"/>
      <c r="S46" s="64"/>
      <c r="T46" s="64"/>
      <c r="U46" s="64"/>
      <c r="V46" s="64"/>
      <c r="W46" s="64"/>
      <c r="X46" s="64"/>
      <c r="Y46" s="64"/>
      <c r="Z46" s="64"/>
      <c r="AA46" s="64"/>
      <c r="AB46" s="64"/>
      <c r="AC46" s="64"/>
      <c r="AD46" s="64"/>
      <c r="AE46" s="64"/>
      <c r="AF46" s="64"/>
      <c r="AG46" s="64"/>
      <c r="AH46" s="64"/>
      <c r="AI46" s="66" t="s">
        <v>37</v>
      </c>
      <c r="AJ46" s="64"/>
      <c r="AK46" s="64"/>
      <c r="AL46" s="64"/>
      <c r="AM46" s="381" t="str">
        <f>IF(E17="","",E17)</f>
        <v>Ing. Jana Palovská</v>
      </c>
      <c r="AN46" s="381"/>
      <c r="AO46" s="381"/>
      <c r="AP46" s="381"/>
      <c r="AQ46" s="64"/>
      <c r="AR46" s="62"/>
      <c r="AS46" s="382" t="s">
        <v>55</v>
      </c>
      <c r="AT46" s="383"/>
      <c r="AU46" s="75"/>
      <c r="AV46" s="75"/>
      <c r="AW46" s="75"/>
      <c r="AX46" s="75"/>
      <c r="AY46" s="75"/>
      <c r="AZ46" s="75"/>
      <c r="BA46" s="75"/>
      <c r="BB46" s="75"/>
      <c r="BC46" s="75"/>
      <c r="BD46" s="76"/>
    </row>
    <row r="47" spans="2:56" s="1" customFormat="1">
      <c r="B47" s="42"/>
      <c r="C47" s="66" t="s">
        <v>35</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84"/>
      <c r="AT47" s="385"/>
      <c r="AU47" s="77"/>
      <c r="AV47" s="77"/>
      <c r="AW47" s="77"/>
      <c r="AX47" s="77"/>
      <c r="AY47" s="77"/>
      <c r="AZ47" s="77"/>
      <c r="BA47" s="77"/>
      <c r="BB47" s="77"/>
      <c r="BC47" s="77"/>
      <c r="BD47" s="78"/>
    </row>
    <row r="48" spans="2:56"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86"/>
      <c r="AT48" s="387"/>
      <c r="AU48" s="43"/>
      <c r="AV48" s="43"/>
      <c r="AW48" s="43"/>
      <c r="AX48" s="43"/>
      <c r="AY48" s="43"/>
      <c r="AZ48" s="43"/>
      <c r="BA48" s="43"/>
      <c r="BB48" s="43"/>
      <c r="BC48" s="43"/>
      <c r="BD48" s="79"/>
    </row>
    <row r="49" spans="1:91" s="1" customFormat="1" ht="29.25" customHeight="1">
      <c r="B49" s="42"/>
      <c r="C49" s="388" t="s">
        <v>56</v>
      </c>
      <c r="D49" s="389"/>
      <c r="E49" s="389"/>
      <c r="F49" s="389"/>
      <c r="G49" s="389"/>
      <c r="H49" s="80"/>
      <c r="I49" s="390" t="s">
        <v>57</v>
      </c>
      <c r="J49" s="389"/>
      <c r="K49" s="389"/>
      <c r="L49" s="389"/>
      <c r="M49" s="389"/>
      <c r="N49" s="389"/>
      <c r="O49" s="389"/>
      <c r="P49" s="389"/>
      <c r="Q49" s="389"/>
      <c r="R49" s="389"/>
      <c r="S49" s="389"/>
      <c r="T49" s="389"/>
      <c r="U49" s="389"/>
      <c r="V49" s="389"/>
      <c r="W49" s="389"/>
      <c r="X49" s="389"/>
      <c r="Y49" s="389"/>
      <c r="Z49" s="389"/>
      <c r="AA49" s="389"/>
      <c r="AB49" s="389"/>
      <c r="AC49" s="389"/>
      <c r="AD49" s="389"/>
      <c r="AE49" s="389"/>
      <c r="AF49" s="389"/>
      <c r="AG49" s="391" t="s">
        <v>58</v>
      </c>
      <c r="AH49" s="389"/>
      <c r="AI49" s="389"/>
      <c r="AJ49" s="389"/>
      <c r="AK49" s="389"/>
      <c r="AL49" s="389"/>
      <c r="AM49" s="389"/>
      <c r="AN49" s="390" t="s">
        <v>59</v>
      </c>
      <c r="AO49" s="389"/>
      <c r="AP49" s="389"/>
      <c r="AQ49" s="81" t="s">
        <v>60</v>
      </c>
      <c r="AR49" s="62"/>
      <c r="AS49" s="82" t="s">
        <v>61</v>
      </c>
      <c r="AT49" s="83" t="s">
        <v>62</v>
      </c>
      <c r="AU49" s="83" t="s">
        <v>63</v>
      </c>
      <c r="AV49" s="83" t="s">
        <v>64</v>
      </c>
      <c r="AW49" s="83" t="s">
        <v>65</v>
      </c>
      <c r="AX49" s="83" t="s">
        <v>66</v>
      </c>
      <c r="AY49" s="83" t="s">
        <v>67</v>
      </c>
      <c r="AZ49" s="83" t="s">
        <v>68</v>
      </c>
      <c r="BA49" s="83" t="s">
        <v>69</v>
      </c>
      <c r="BB49" s="83" t="s">
        <v>70</v>
      </c>
      <c r="BC49" s="83" t="s">
        <v>71</v>
      </c>
      <c r="BD49" s="84" t="s">
        <v>72</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50000000000003" customHeight="1">
      <c r="B51" s="69"/>
      <c r="C51" s="88" t="s">
        <v>73</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399">
        <f>ROUND(AG52+AG55+AG59+AG62+AG65+AG67,2)</f>
        <v>0</v>
      </c>
      <c r="AH51" s="399"/>
      <c r="AI51" s="399"/>
      <c r="AJ51" s="399"/>
      <c r="AK51" s="399"/>
      <c r="AL51" s="399"/>
      <c r="AM51" s="399"/>
      <c r="AN51" s="400">
        <f t="shared" ref="AN51:AN68" si="0">SUM(AG51,AT51)</f>
        <v>0</v>
      </c>
      <c r="AO51" s="400"/>
      <c r="AP51" s="400"/>
      <c r="AQ51" s="90" t="s">
        <v>24</v>
      </c>
      <c r="AR51" s="72"/>
      <c r="AS51" s="91">
        <f>ROUND(AS52+AS55+AS59+AS62+AS65+AS67,2)</f>
        <v>0</v>
      </c>
      <c r="AT51" s="92">
        <f t="shared" ref="AT51:AT68" si="1">ROUND(SUM(AV51:AW51),2)</f>
        <v>0</v>
      </c>
      <c r="AU51" s="93">
        <f>ROUND(AU52+AU55+AU59+AU62+AU65+AU67,5)</f>
        <v>0</v>
      </c>
      <c r="AV51" s="92">
        <f>ROUND(AZ51*L26,2)</f>
        <v>0</v>
      </c>
      <c r="AW51" s="92">
        <f>ROUND(BA51*L27,2)</f>
        <v>0</v>
      </c>
      <c r="AX51" s="92">
        <f>ROUND(BB51*L26,2)</f>
        <v>0</v>
      </c>
      <c r="AY51" s="92">
        <f>ROUND(BC51*L27,2)</f>
        <v>0</v>
      </c>
      <c r="AZ51" s="92">
        <f>ROUND(AZ52+AZ55+AZ59+AZ62+AZ65+AZ67,2)</f>
        <v>0</v>
      </c>
      <c r="BA51" s="92">
        <f>ROUND(BA52+BA55+BA59+BA62+BA65+BA67,2)</f>
        <v>0</v>
      </c>
      <c r="BB51" s="92">
        <f>ROUND(BB52+BB55+BB59+BB62+BB65+BB67,2)</f>
        <v>0</v>
      </c>
      <c r="BC51" s="92">
        <f>ROUND(BC52+BC55+BC59+BC62+BC65+BC67,2)</f>
        <v>0</v>
      </c>
      <c r="BD51" s="94">
        <f>ROUND(BD52+BD55+BD59+BD62+BD65+BD67,2)</f>
        <v>0</v>
      </c>
      <c r="BS51" s="95" t="s">
        <v>74</v>
      </c>
      <c r="BT51" s="95" t="s">
        <v>75</v>
      </c>
      <c r="BU51" s="96" t="s">
        <v>76</v>
      </c>
      <c r="BV51" s="95" t="s">
        <v>77</v>
      </c>
      <c r="BW51" s="95" t="s">
        <v>7</v>
      </c>
      <c r="BX51" s="95" t="s">
        <v>78</v>
      </c>
      <c r="CL51" s="95" t="s">
        <v>22</v>
      </c>
    </row>
    <row r="52" spans="1:91" s="5" customFormat="1" ht="31.5" customHeight="1">
      <c r="B52" s="97"/>
      <c r="C52" s="98"/>
      <c r="D52" s="395" t="s">
        <v>79</v>
      </c>
      <c r="E52" s="395"/>
      <c r="F52" s="395"/>
      <c r="G52" s="395"/>
      <c r="H52" s="395"/>
      <c r="I52" s="99"/>
      <c r="J52" s="395" t="s">
        <v>80</v>
      </c>
      <c r="K52" s="395"/>
      <c r="L52" s="395"/>
      <c r="M52" s="395"/>
      <c r="N52" s="395"/>
      <c r="O52" s="395"/>
      <c r="P52" s="395"/>
      <c r="Q52" s="395"/>
      <c r="R52" s="395"/>
      <c r="S52" s="395"/>
      <c r="T52" s="395"/>
      <c r="U52" s="395"/>
      <c r="V52" s="395"/>
      <c r="W52" s="395"/>
      <c r="X52" s="395"/>
      <c r="Y52" s="395"/>
      <c r="Z52" s="395"/>
      <c r="AA52" s="395"/>
      <c r="AB52" s="395"/>
      <c r="AC52" s="395"/>
      <c r="AD52" s="395"/>
      <c r="AE52" s="395"/>
      <c r="AF52" s="395"/>
      <c r="AG52" s="394">
        <f>ROUND(SUM(AG53:AG54),2)</f>
        <v>0</v>
      </c>
      <c r="AH52" s="393"/>
      <c r="AI52" s="393"/>
      <c r="AJ52" s="393"/>
      <c r="AK52" s="393"/>
      <c r="AL52" s="393"/>
      <c r="AM52" s="393"/>
      <c r="AN52" s="392">
        <f t="shared" si="0"/>
        <v>0</v>
      </c>
      <c r="AO52" s="393"/>
      <c r="AP52" s="393"/>
      <c r="AQ52" s="100" t="s">
        <v>81</v>
      </c>
      <c r="AR52" s="101"/>
      <c r="AS52" s="102">
        <f>ROUND(SUM(AS53:AS54),2)</f>
        <v>0</v>
      </c>
      <c r="AT52" s="103">
        <f t="shared" si="1"/>
        <v>0</v>
      </c>
      <c r="AU52" s="104">
        <f>ROUND(SUM(AU53:AU54),5)</f>
        <v>0</v>
      </c>
      <c r="AV52" s="103">
        <f>ROUND(AZ52*L26,2)</f>
        <v>0</v>
      </c>
      <c r="AW52" s="103">
        <f>ROUND(BA52*L27,2)</f>
        <v>0</v>
      </c>
      <c r="AX52" s="103">
        <f>ROUND(BB52*L26,2)</f>
        <v>0</v>
      </c>
      <c r="AY52" s="103">
        <f>ROUND(BC52*L27,2)</f>
        <v>0</v>
      </c>
      <c r="AZ52" s="103">
        <f>ROUND(SUM(AZ53:AZ54),2)</f>
        <v>0</v>
      </c>
      <c r="BA52" s="103">
        <f>ROUND(SUM(BA53:BA54),2)</f>
        <v>0</v>
      </c>
      <c r="BB52" s="103">
        <f>ROUND(SUM(BB53:BB54),2)</f>
        <v>0</v>
      </c>
      <c r="BC52" s="103">
        <f>ROUND(SUM(BC53:BC54),2)</f>
        <v>0</v>
      </c>
      <c r="BD52" s="105">
        <f>ROUND(SUM(BD53:BD54),2)</f>
        <v>0</v>
      </c>
      <c r="BS52" s="106" t="s">
        <v>74</v>
      </c>
      <c r="BT52" s="106" t="s">
        <v>25</v>
      </c>
      <c r="BU52" s="106" t="s">
        <v>76</v>
      </c>
      <c r="BV52" s="106" t="s">
        <v>77</v>
      </c>
      <c r="BW52" s="106" t="s">
        <v>82</v>
      </c>
      <c r="BX52" s="106" t="s">
        <v>7</v>
      </c>
      <c r="CL52" s="106" t="s">
        <v>22</v>
      </c>
      <c r="CM52" s="106" t="s">
        <v>83</v>
      </c>
    </row>
    <row r="53" spans="1:91" s="6" customFormat="1" ht="16.5" customHeight="1">
      <c r="A53" s="107" t="s">
        <v>84</v>
      </c>
      <c r="B53" s="108"/>
      <c r="C53" s="109"/>
      <c r="D53" s="109"/>
      <c r="E53" s="398" t="s">
        <v>85</v>
      </c>
      <c r="F53" s="398"/>
      <c r="G53" s="398"/>
      <c r="H53" s="398"/>
      <c r="I53" s="398"/>
      <c r="J53" s="109"/>
      <c r="K53" s="398" t="s">
        <v>86</v>
      </c>
      <c r="L53" s="398"/>
      <c r="M53" s="398"/>
      <c r="N53" s="398"/>
      <c r="O53" s="398"/>
      <c r="P53" s="398"/>
      <c r="Q53" s="398"/>
      <c r="R53" s="398"/>
      <c r="S53" s="398"/>
      <c r="T53" s="398"/>
      <c r="U53" s="398"/>
      <c r="V53" s="398"/>
      <c r="W53" s="398"/>
      <c r="X53" s="398"/>
      <c r="Y53" s="398"/>
      <c r="Z53" s="398"/>
      <c r="AA53" s="398"/>
      <c r="AB53" s="398"/>
      <c r="AC53" s="398"/>
      <c r="AD53" s="398"/>
      <c r="AE53" s="398"/>
      <c r="AF53" s="398"/>
      <c r="AG53" s="396">
        <f>'01 - SO1_Soupis prací - o...'!J29</f>
        <v>0</v>
      </c>
      <c r="AH53" s="397"/>
      <c r="AI53" s="397"/>
      <c r="AJ53" s="397"/>
      <c r="AK53" s="397"/>
      <c r="AL53" s="397"/>
      <c r="AM53" s="397"/>
      <c r="AN53" s="396">
        <f t="shared" si="0"/>
        <v>0</v>
      </c>
      <c r="AO53" s="397"/>
      <c r="AP53" s="397"/>
      <c r="AQ53" s="110" t="s">
        <v>87</v>
      </c>
      <c r="AR53" s="111"/>
      <c r="AS53" s="112">
        <v>0</v>
      </c>
      <c r="AT53" s="113">
        <f t="shared" si="1"/>
        <v>0</v>
      </c>
      <c r="AU53" s="114">
        <f>'01 - SO1_Soupis prací - o...'!P84</f>
        <v>0</v>
      </c>
      <c r="AV53" s="113">
        <f>'01 - SO1_Soupis prací - o...'!J32</f>
        <v>0</v>
      </c>
      <c r="AW53" s="113">
        <f>'01 - SO1_Soupis prací - o...'!J33</f>
        <v>0</v>
      </c>
      <c r="AX53" s="113">
        <f>'01 - SO1_Soupis prací - o...'!J34</f>
        <v>0</v>
      </c>
      <c r="AY53" s="113">
        <f>'01 - SO1_Soupis prací - o...'!J35</f>
        <v>0</v>
      </c>
      <c r="AZ53" s="113">
        <f>'01 - SO1_Soupis prací - o...'!F32</f>
        <v>0</v>
      </c>
      <c r="BA53" s="113">
        <f>'01 - SO1_Soupis prací - o...'!F33</f>
        <v>0</v>
      </c>
      <c r="BB53" s="113">
        <f>'01 - SO1_Soupis prací - o...'!F34</f>
        <v>0</v>
      </c>
      <c r="BC53" s="113">
        <f>'01 - SO1_Soupis prací - o...'!F35</f>
        <v>0</v>
      </c>
      <c r="BD53" s="115">
        <f>'01 - SO1_Soupis prací - o...'!F36</f>
        <v>0</v>
      </c>
      <c r="BT53" s="116" t="s">
        <v>83</v>
      </c>
      <c r="BV53" s="116" t="s">
        <v>77</v>
      </c>
      <c r="BW53" s="116" t="s">
        <v>88</v>
      </c>
      <c r="BX53" s="116" t="s">
        <v>82</v>
      </c>
      <c r="CL53" s="116" t="s">
        <v>24</v>
      </c>
    </row>
    <row r="54" spans="1:91" s="6" customFormat="1" ht="16.5" customHeight="1">
      <c r="A54" s="107" t="s">
        <v>84</v>
      </c>
      <c r="B54" s="108"/>
      <c r="C54" s="109"/>
      <c r="D54" s="109"/>
      <c r="E54" s="398" t="s">
        <v>89</v>
      </c>
      <c r="F54" s="398"/>
      <c r="G54" s="398"/>
      <c r="H54" s="398"/>
      <c r="I54" s="398"/>
      <c r="J54" s="109"/>
      <c r="K54" s="398" t="s">
        <v>90</v>
      </c>
      <c r="L54" s="398"/>
      <c r="M54" s="398"/>
      <c r="N54" s="398"/>
      <c r="O54" s="398"/>
      <c r="P54" s="398"/>
      <c r="Q54" s="398"/>
      <c r="R54" s="398"/>
      <c r="S54" s="398"/>
      <c r="T54" s="398"/>
      <c r="U54" s="398"/>
      <c r="V54" s="398"/>
      <c r="W54" s="398"/>
      <c r="X54" s="398"/>
      <c r="Y54" s="398"/>
      <c r="Z54" s="398"/>
      <c r="AA54" s="398"/>
      <c r="AB54" s="398"/>
      <c r="AC54" s="398"/>
      <c r="AD54" s="398"/>
      <c r="AE54" s="398"/>
      <c r="AF54" s="398"/>
      <c r="AG54" s="396">
        <f>'02 - SO1_Soupis prací - p...'!J29</f>
        <v>0</v>
      </c>
      <c r="AH54" s="397"/>
      <c r="AI54" s="397"/>
      <c r="AJ54" s="397"/>
      <c r="AK54" s="397"/>
      <c r="AL54" s="397"/>
      <c r="AM54" s="397"/>
      <c r="AN54" s="396">
        <f t="shared" si="0"/>
        <v>0</v>
      </c>
      <c r="AO54" s="397"/>
      <c r="AP54" s="397"/>
      <c r="AQ54" s="110" t="s">
        <v>87</v>
      </c>
      <c r="AR54" s="111"/>
      <c r="AS54" s="112">
        <v>0</v>
      </c>
      <c r="AT54" s="113">
        <f t="shared" si="1"/>
        <v>0</v>
      </c>
      <c r="AU54" s="114">
        <f>'02 - SO1_Soupis prací - p...'!P88</f>
        <v>0</v>
      </c>
      <c r="AV54" s="113">
        <f>'02 - SO1_Soupis prací - p...'!J32</f>
        <v>0</v>
      </c>
      <c r="AW54" s="113">
        <f>'02 - SO1_Soupis prací - p...'!J33</f>
        <v>0</v>
      </c>
      <c r="AX54" s="113">
        <f>'02 - SO1_Soupis prací - p...'!J34</f>
        <v>0</v>
      </c>
      <c r="AY54" s="113">
        <f>'02 - SO1_Soupis prací - p...'!J35</f>
        <v>0</v>
      </c>
      <c r="AZ54" s="113">
        <f>'02 - SO1_Soupis prací - p...'!F32</f>
        <v>0</v>
      </c>
      <c r="BA54" s="113">
        <f>'02 - SO1_Soupis prací - p...'!F33</f>
        <v>0</v>
      </c>
      <c r="BB54" s="113">
        <f>'02 - SO1_Soupis prací - p...'!F34</f>
        <v>0</v>
      </c>
      <c r="BC54" s="113">
        <f>'02 - SO1_Soupis prací - p...'!F35</f>
        <v>0</v>
      </c>
      <c r="BD54" s="115">
        <f>'02 - SO1_Soupis prací - p...'!F36</f>
        <v>0</v>
      </c>
      <c r="BT54" s="116" t="s">
        <v>83</v>
      </c>
      <c r="BV54" s="116" t="s">
        <v>77</v>
      </c>
      <c r="BW54" s="116" t="s">
        <v>91</v>
      </c>
      <c r="BX54" s="116" t="s">
        <v>82</v>
      </c>
      <c r="CL54" s="116" t="s">
        <v>24</v>
      </c>
    </row>
    <row r="55" spans="1:91" s="5" customFormat="1" ht="31.5" customHeight="1">
      <c r="B55" s="97"/>
      <c r="C55" s="98"/>
      <c r="D55" s="395" t="s">
        <v>92</v>
      </c>
      <c r="E55" s="395"/>
      <c r="F55" s="395"/>
      <c r="G55" s="395"/>
      <c r="H55" s="395"/>
      <c r="I55" s="99"/>
      <c r="J55" s="395" t="s">
        <v>93</v>
      </c>
      <c r="K55" s="395"/>
      <c r="L55" s="395"/>
      <c r="M55" s="395"/>
      <c r="N55" s="395"/>
      <c r="O55" s="395"/>
      <c r="P55" s="395"/>
      <c r="Q55" s="395"/>
      <c r="R55" s="395"/>
      <c r="S55" s="395"/>
      <c r="T55" s="395"/>
      <c r="U55" s="395"/>
      <c r="V55" s="395"/>
      <c r="W55" s="395"/>
      <c r="X55" s="395"/>
      <c r="Y55" s="395"/>
      <c r="Z55" s="395"/>
      <c r="AA55" s="395"/>
      <c r="AB55" s="395"/>
      <c r="AC55" s="395"/>
      <c r="AD55" s="395"/>
      <c r="AE55" s="395"/>
      <c r="AF55" s="395"/>
      <c r="AG55" s="394">
        <f>ROUND(SUM(AG56:AG58),2)</f>
        <v>0</v>
      </c>
      <c r="AH55" s="393"/>
      <c r="AI55" s="393"/>
      <c r="AJ55" s="393"/>
      <c r="AK55" s="393"/>
      <c r="AL55" s="393"/>
      <c r="AM55" s="393"/>
      <c r="AN55" s="392">
        <f t="shared" si="0"/>
        <v>0</v>
      </c>
      <c r="AO55" s="393"/>
      <c r="AP55" s="393"/>
      <c r="AQ55" s="100" t="s">
        <v>81</v>
      </c>
      <c r="AR55" s="101"/>
      <c r="AS55" s="102">
        <f>ROUND(SUM(AS56:AS58),2)</f>
        <v>0</v>
      </c>
      <c r="AT55" s="103">
        <f t="shared" si="1"/>
        <v>0</v>
      </c>
      <c r="AU55" s="104">
        <f>ROUND(SUM(AU56:AU58),5)</f>
        <v>0</v>
      </c>
      <c r="AV55" s="103">
        <f>ROUND(AZ55*L26,2)</f>
        <v>0</v>
      </c>
      <c r="AW55" s="103">
        <f>ROUND(BA55*L27,2)</f>
        <v>0</v>
      </c>
      <c r="AX55" s="103">
        <f>ROUND(BB55*L26,2)</f>
        <v>0</v>
      </c>
      <c r="AY55" s="103">
        <f>ROUND(BC55*L27,2)</f>
        <v>0</v>
      </c>
      <c r="AZ55" s="103">
        <f>ROUND(SUM(AZ56:AZ58),2)</f>
        <v>0</v>
      </c>
      <c r="BA55" s="103">
        <f>ROUND(SUM(BA56:BA58),2)</f>
        <v>0</v>
      </c>
      <c r="BB55" s="103">
        <f>ROUND(SUM(BB56:BB58),2)</f>
        <v>0</v>
      </c>
      <c r="BC55" s="103">
        <f>ROUND(SUM(BC56:BC58),2)</f>
        <v>0</v>
      </c>
      <c r="BD55" s="105">
        <f>ROUND(SUM(BD56:BD58),2)</f>
        <v>0</v>
      </c>
      <c r="BS55" s="106" t="s">
        <v>74</v>
      </c>
      <c r="BT55" s="106" t="s">
        <v>25</v>
      </c>
      <c r="BU55" s="106" t="s">
        <v>76</v>
      </c>
      <c r="BV55" s="106" t="s">
        <v>77</v>
      </c>
      <c r="BW55" s="106" t="s">
        <v>94</v>
      </c>
      <c r="BX55" s="106" t="s">
        <v>7</v>
      </c>
      <c r="CL55" s="106" t="s">
        <v>22</v>
      </c>
      <c r="CM55" s="106" t="s">
        <v>83</v>
      </c>
    </row>
    <row r="56" spans="1:91" s="6" customFormat="1" ht="16.5" customHeight="1">
      <c r="A56" s="107" t="s">
        <v>84</v>
      </c>
      <c r="B56" s="108"/>
      <c r="C56" s="109"/>
      <c r="D56" s="109"/>
      <c r="E56" s="398" t="s">
        <v>85</v>
      </c>
      <c r="F56" s="398"/>
      <c r="G56" s="398"/>
      <c r="H56" s="398"/>
      <c r="I56" s="398"/>
      <c r="J56" s="109"/>
      <c r="K56" s="398" t="s">
        <v>95</v>
      </c>
      <c r="L56" s="398"/>
      <c r="M56" s="398"/>
      <c r="N56" s="398"/>
      <c r="O56" s="398"/>
      <c r="P56" s="398"/>
      <c r="Q56" s="398"/>
      <c r="R56" s="398"/>
      <c r="S56" s="398"/>
      <c r="T56" s="398"/>
      <c r="U56" s="398"/>
      <c r="V56" s="398"/>
      <c r="W56" s="398"/>
      <c r="X56" s="398"/>
      <c r="Y56" s="398"/>
      <c r="Z56" s="398"/>
      <c r="AA56" s="398"/>
      <c r="AB56" s="398"/>
      <c r="AC56" s="398"/>
      <c r="AD56" s="398"/>
      <c r="AE56" s="398"/>
      <c r="AF56" s="398"/>
      <c r="AG56" s="396">
        <f>'01 - SO2_Soupis prací - o...'!J29</f>
        <v>0</v>
      </c>
      <c r="AH56" s="397"/>
      <c r="AI56" s="397"/>
      <c r="AJ56" s="397"/>
      <c r="AK56" s="397"/>
      <c r="AL56" s="397"/>
      <c r="AM56" s="397"/>
      <c r="AN56" s="396">
        <f t="shared" si="0"/>
        <v>0</v>
      </c>
      <c r="AO56" s="397"/>
      <c r="AP56" s="397"/>
      <c r="AQ56" s="110" t="s">
        <v>87</v>
      </c>
      <c r="AR56" s="111"/>
      <c r="AS56" s="112">
        <v>0</v>
      </c>
      <c r="AT56" s="113">
        <f t="shared" si="1"/>
        <v>0</v>
      </c>
      <c r="AU56" s="114">
        <f>'01 - SO2_Soupis prací - o...'!P84</f>
        <v>0</v>
      </c>
      <c r="AV56" s="113">
        <f>'01 - SO2_Soupis prací - o...'!J32</f>
        <v>0</v>
      </c>
      <c r="AW56" s="113">
        <f>'01 - SO2_Soupis prací - o...'!J33</f>
        <v>0</v>
      </c>
      <c r="AX56" s="113">
        <f>'01 - SO2_Soupis prací - o...'!J34</f>
        <v>0</v>
      </c>
      <c r="AY56" s="113">
        <f>'01 - SO2_Soupis prací - o...'!J35</f>
        <v>0</v>
      </c>
      <c r="AZ56" s="113">
        <f>'01 - SO2_Soupis prací - o...'!F32</f>
        <v>0</v>
      </c>
      <c r="BA56" s="113">
        <f>'01 - SO2_Soupis prací - o...'!F33</f>
        <v>0</v>
      </c>
      <c r="BB56" s="113">
        <f>'01 - SO2_Soupis prací - o...'!F34</f>
        <v>0</v>
      </c>
      <c r="BC56" s="113">
        <f>'01 - SO2_Soupis prací - o...'!F35</f>
        <v>0</v>
      </c>
      <c r="BD56" s="115">
        <f>'01 - SO2_Soupis prací - o...'!F36</f>
        <v>0</v>
      </c>
      <c r="BT56" s="116" t="s">
        <v>83</v>
      </c>
      <c r="BV56" s="116" t="s">
        <v>77</v>
      </c>
      <c r="BW56" s="116" t="s">
        <v>96</v>
      </c>
      <c r="BX56" s="116" t="s">
        <v>94</v>
      </c>
      <c r="CL56" s="116" t="s">
        <v>24</v>
      </c>
    </row>
    <row r="57" spans="1:91" s="6" customFormat="1" ht="16.5" customHeight="1">
      <c r="A57" s="107" t="s">
        <v>84</v>
      </c>
      <c r="B57" s="108"/>
      <c r="C57" s="109"/>
      <c r="D57" s="109"/>
      <c r="E57" s="398" t="s">
        <v>89</v>
      </c>
      <c r="F57" s="398"/>
      <c r="G57" s="398"/>
      <c r="H57" s="398"/>
      <c r="I57" s="398"/>
      <c r="J57" s="109"/>
      <c r="K57" s="398" t="s">
        <v>97</v>
      </c>
      <c r="L57" s="398"/>
      <c r="M57" s="398"/>
      <c r="N57" s="398"/>
      <c r="O57" s="398"/>
      <c r="P57" s="398"/>
      <c r="Q57" s="398"/>
      <c r="R57" s="398"/>
      <c r="S57" s="398"/>
      <c r="T57" s="398"/>
      <c r="U57" s="398"/>
      <c r="V57" s="398"/>
      <c r="W57" s="398"/>
      <c r="X57" s="398"/>
      <c r="Y57" s="398"/>
      <c r="Z57" s="398"/>
      <c r="AA57" s="398"/>
      <c r="AB57" s="398"/>
      <c r="AC57" s="398"/>
      <c r="AD57" s="398"/>
      <c r="AE57" s="398"/>
      <c r="AF57" s="398"/>
      <c r="AG57" s="396">
        <f>'02 - SO2_Soupis prací - p...'!J29</f>
        <v>0</v>
      </c>
      <c r="AH57" s="397"/>
      <c r="AI57" s="397"/>
      <c r="AJ57" s="397"/>
      <c r="AK57" s="397"/>
      <c r="AL57" s="397"/>
      <c r="AM57" s="397"/>
      <c r="AN57" s="396">
        <f t="shared" si="0"/>
        <v>0</v>
      </c>
      <c r="AO57" s="397"/>
      <c r="AP57" s="397"/>
      <c r="AQ57" s="110" t="s">
        <v>87</v>
      </c>
      <c r="AR57" s="111"/>
      <c r="AS57" s="112">
        <v>0</v>
      </c>
      <c r="AT57" s="113">
        <f t="shared" si="1"/>
        <v>0</v>
      </c>
      <c r="AU57" s="114">
        <f>'02 - SO2_Soupis prací - p...'!P87</f>
        <v>0</v>
      </c>
      <c r="AV57" s="113">
        <f>'02 - SO2_Soupis prací - p...'!J32</f>
        <v>0</v>
      </c>
      <c r="AW57" s="113">
        <f>'02 - SO2_Soupis prací - p...'!J33</f>
        <v>0</v>
      </c>
      <c r="AX57" s="113">
        <f>'02 - SO2_Soupis prací - p...'!J34</f>
        <v>0</v>
      </c>
      <c r="AY57" s="113">
        <f>'02 - SO2_Soupis prací - p...'!J35</f>
        <v>0</v>
      </c>
      <c r="AZ57" s="113">
        <f>'02 - SO2_Soupis prací - p...'!F32</f>
        <v>0</v>
      </c>
      <c r="BA57" s="113">
        <f>'02 - SO2_Soupis prací - p...'!F33</f>
        <v>0</v>
      </c>
      <c r="BB57" s="113">
        <f>'02 - SO2_Soupis prací - p...'!F34</f>
        <v>0</v>
      </c>
      <c r="BC57" s="113">
        <f>'02 - SO2_Soupis prací - p...'!F35</f>
        <v>0</v>
      </c>
      <c r="BD57" s="115">
        <f>'02 - SO2_Soupis prací - p...'!F36</f>
        <v>0</v>
      </c>
      <c r="BT57" s="116" t="s">
        <v>83</v>
      </c>
      <c r="BV57" s="116" t="s">
        <v>77</v>
      </c>
      <c r="BW57" s="116" t="s">
        <v>98</v>
      </c>
      <c r="BX57" s="116" t="s">
        <v>94</v>
      </c>
      <c r="CL57" s="116" t="s">
        <v>24</v>
      </c>
    </row>
    <row r="58" spans="1:91" s="6" customFormat="1" ht="16.5" customHeight="1">
      <c r="A58" s="107" t="s">
        <v>84</v>
      </c>
      <c r="B58" s="108"/>
      <c r="C58" s="109"/>
      <c r="D58" s="109"/>
      <c r="E58" s="398" t="s">
        <v>99</v>
      </c>
      <c r="F58" s="398"/>
      <c r="G58" s="398"/>
      <c r="H58" s="398"/>
      <c r="I58" s="398"/>
      <c r="J58" s="109"/>
      <c r="K58" s="398" t="s">
        <v>100</v>
      </c>
      <c r="L58" s="398"/>
      <c r="M58" s="398"/>
      <c r="N58" s="398"/>
      <c r="O58" s="398"/>
      <c r="P58" s="398"/>
      <c r="Q58" s="398"/>
      <c r="R58" s="398"/>
      <c r="S58" s="398"/>
      <c r="T58" s="398"/>
      <c r="U58" s="398"/>
      <c r="V58" s="398"/>
      <c r="W58" s="398"/>
      <c r="X58" s="398"/>
      <c r="Y58" s="398"/>
      <c r="Z58" s="398"/>
      <c r="AA58" s="398"/>
      <c r="AB58" s="398"/>
      <c r="AC58" s="398"/>
      <c r="AD58" s="398"/>
      <c r="AE58" s="398"/>
      <c r="AF58" s="398"/>
      <c r="AG58" s="396">
        <f>'03 - SO2_Soupis prací - p...'!J29</f>
        <v>0</v>
      </c>
      <c r="AH58" s="397"/>
      <c r="AI58" s="397"/>
      <c r="AJ58" s="397"/>
      <c r="AK58" s="397"/>
      <c r="AL58" s="397"/>
      <c r="AM58" s="397"/>
      <c r="AN58" s="396">
        <f t="shared" si="0"/>
        <v>0</v>
      </c>
      <c r="AO58" s="397"/>
      <c r="AP58" s="397"/>
      <c r="AQ58" s="110" t="s">
        <v>87</v>
      </c>
      <c r="AR58" s="111"/>
      <c r="AS58" s="112">
        <v>0</v>
      </c>
      <c r="AT58" s="113">
        <f t="shared" si="1"/>
        <v>0</v>
      </c>
      <c r="AU58" s="114">
        <f>'03 - SO2_Soupis prací - p...'!P87</f>
        <v>0</v>
      </c>
      <c r="AV58" s="113">
        <f>'03 - SO2_Soupis prací - p...'!J32</f>
        <v>0</v>
      </c>
      <c r="AW58" s="113">
        <f>'03 - SO2_Soupis prací - p...'!J33</f>
        <v>0</v>
      </c>
      <c r="AX58" s="113">
        <f>'03 - SO2_Soupis prací - p...'!J34</f>
        <v>0</v>
      </c>
      <c r="AY58" s="113">
        <f>'03 - SO2_Soupis prací - p...'!J35</f>
        <v>0</v>
      </c>
      <c r="AZ58" s="113">
        <f>'03 - SO2_Soupis prací - p...'!F32</f>
        <v>0</v>
      </c>
      <c r="BA58" s="113">
        <f>'03 - SO2_Soupis prací - p...'!F33</f>
        <v>0</v>
      </c>
      <c r="BB58" s="113">
        <f>'03 - SO2_Soupis prací - p...'!F34</f>
        <v>0</v>
      </c>
      <c r="BC58" s="113">
        <f>'03 - SO2_Soupis prací - p...'!F35</f>
        <v>0</v>
      </c>
      <c r="BD58" s="115">
        <f>'03 - SO2_Soupis prací - p...'!F36</f>
        <v>0</v>
      </c>
      <c r="BT58" s="116" t="s">
        <v>83</v>
      </c>
      <c r="BV58" s="116" t="s">
        <v>77</v>
      </c>
      <c r="BW58" s="116" t="s">
        <v>101</v>
      </c>
      <c r="BX58" s="116" t="s">
        <v>94</v>
      </c>
      <c r="CL58" s="116" t="s">
        <v>24</v>
      </c>
    </row>
    <row r="59" spans="1:91" s="5" customFormat="1" ht="31.5" customHeight="1">
      <c r="B59" s="97"/>
      <c r="C59" s="98"/>
      <c r="D59" s="395" t="s">
        <v>102</v>
      </c>
      <c r="E59" s="395"/>
      <c r="F59" s="395"/>
      <c r="G59" s="395"/>
      <c r="H59" s="395"/>
      <c r="I59" s="99"/>
      <c r="J59" s="395" t="s">
        <v>103</v>
      </c>
      <c r="K59" s="395"/>
      <c r="L59" s="395"/>
      <c r="M59" s="395"/>
      <c r="N59" s="395"/>
      <c r="O59" s="395"/>
      <c r="P59" s="395"/>
      <c r="Q59" s="395"/>
      <c r="R59" s="395"/>
      <c r="S59" s="395"/>
      <c r="T59" s="395"/>
      <c r="U59" s="395"/>
      <c r="V59" s="395"/>
      <c r="W59" s="395"/>
      <c r="X59" s="395"/>
      <c r="Y59" s="395"/>
      <c r="Z59" s="395"/>
      <c r="AA59" s="395"/>
      <c r="AB59" s="395"/>
      <c r="AC59" s="395"/>
      <c r="AD59" s="395"/>
      <c r="AE59" s="395"/>
      <c r="AF59" s="395"/>
      <c r="AG59" s="394">
        <f>ROUND(SUM(AG60:AG61),2)</f>
        <v>0</v>
      </c>
      <c r="AH59" s="393"/>
      <c r="AI59" s="393"/>
      <c r="AJ59" s="393"/>
      <c r="AK59" s="393"/>
      <c r="AL59" s="393"/>
      <c r="AM59" s="393"/>
      <c r="AN59" s="392">
        <f t="shared" si="0"/>
        <v>0</v>
      </c>
      <c r="AO59" s="393"/>
      <c r="AP59" s="393"/>
      <c r="AQ59" s="100" t="s">
        <v>81</v>
      </c>
      <c r="AR59" s="101"/>
      <c r="AS59" s="102">
        <f>ROUND(SUM(AS60:AS61),2)</f>
        <v>0</v>
      </c>
      <c r="AT59" s="103">
        <f t="shared" si="1"/>
        <v>0</v>
      </c>
      <c r="AU59" s="104">
        <f>ROUND(SUM(AU60:AU61),5)</f>
        <v>0</v>
      </c>
      <c r="AV59" s="103">
        <f>ROUND(AZ59*L26,2)</f>
        <v>0</v>
      </c>
      <c r="AW59" s="103">
        <f>ROUND(BA59*L27,2)</f>
        <v>0</v>
      </c>
      <c r="AX59" s="103">
        <f>ROUND(BB59*L26,2)</f>
        <v>0</v>
      </c>
      <c r="AY59" s="103">
        <f>ROUND(BC59*L27,2)</f>
        <v>0</v>
      </c>
      <c r="AZ59" s="103">
        <f>ROUND(SUM(AZ60:AZ61),2)</f>
        <v>0</v>
      </c>
      <c r="BA59" s="103">
        <f>ROUND(SUM(BA60:BA61),2)</f>
        <v>0</v>
      </c>
      <c r="BB59" s="103">
        <f>ROUND(SUM(BB60:BB61),2)</f>
        <v>0</v>
      </c>
      <c r="BC59" s="103">
        <f>ROUND(SUM(BC60:BC61),2)</f>
        <v>0</v>
      </c>
      <c r="BD59" s="105">
        <f>ROUND(SUM(BD60:BD61),2)</f>
        <v>0</v>
      </c>
      <c r="BS59" s="106" t="s">
        <v>74</v>
      </c>
      <c r="BT59" s="106" t="s">
        <v>25</v>
      </c>
      <c r="BU59" s="106" t="s">
        <v>76</v>
      </c>
      <c r="BV59" s="106" t="s">
        <v>77</v>
      </c>
      <c r="BW59" s="106" t="s">
        <v>104</v>
      </c>
      <c r="BX59" s="106" t="s">
        <v>7</v>
      </c>
      <c r="CL59" s="106" t="s">
        <v>22</v>
      </c>
      <c r="CM59" s="106" t="s">
        <v>83</v>
      </c>
    </row>
    <row r="60" spans="1:91" s="6" customFormat="1" ht="16.5" customHeight="1">
      <c r="A60" s="107" t="s">
        <v>84</v>
      </c>
      <c r="B60" s="108"/>
      <c r="C60" s="109"/>
      <c r="D60" s="109"/>
      <c r="E60" s="398" t="s">
        <v>85</v>
      </c>
      <c r="F60" s="398"/>
      <c r="G60" s="398"/>
      <c r="H60" s="398"/>
      <c r="I60" s="398"/>
      <c r="J60" s="109"/>
      <c r="K60" s="398" t="s">
        <v>105</v>
      </c>
      <c r="L60" s="398"/>
      <c r="M60" s="398"/>
      <c r="N60" s="398"/>
      <c r="O60" s="398"/>
      <c r="P60" s="398"/>
      <c r="Q60" s="398"/>
      <c r="R60" s="398"/>
      <c r="S60" s="398"/>
      <c r="T60" s="398"/>
      <c r="U60" s="398"/>
      <c r="V60" s="398"/>
      <c r="W60" s="398"/>
      <c r="X60" s="398"/>
      <c r="Y60" s="398"/>
      <c r="Z60" s="398"/>
      <c r="AA60" s="398"/>
      <c r="AB60" s="398"/>
      <c r="AC60" s="398"/>
      <c r="AD60" s="398"/>
      <c r="AE60" s="398"/>
      <c r="AF60" s="398"/>
      <c r="AG60" s="396">
        <f>'01 - SO3_Soupis prací - o...'!J29</f>
        <v>0</v>
      </c>
      <c r="AH60" s="397"/>
      <c r="AI60" s="397"/>
      <c r="AJ60" s="397"/>
      <c r="AK60" s="397"/>
      <c r="AL60" s="397"/>
      <c r="AM60" s="397"/>
      <c r="AN60" s="396">
        <f t="shared" si="0"/>
        <v>0</v>
      </c>
      <c r="AO60" s="397"/>
      <c r="AP60" s="397"/>
      <c r="AQ60" s="110" t="s">
        <v>87</v>
      </c>
      <c r="AR60" s="111"/>
      <c r="AS60" s="112">
        <v>0</v>
      </c>
      <c r="AT60" s="113">
        <f t="shared" si="1"/>
        <v>0</v>
      </c>
      <c r="AU60" s="114">
        <f>'01 - SO3_Soupis prací - o...'!P84</f>
        <v>0</v>
      </c>
      <c r="AV60" s="113">
        <f>'01 - SO3_Soupis prací - o...'!J32</f>
        <v>0</v>
      </c>
      <c r="AW60" s="113">
        <f>'01 - SO3_Soupis prací - o...'!J33</f>
        <v>0</v>
      </c>
      <c r="AX60" s="113">
        <f>'01 - SO3_Soupis prací - o...'!J34</f>
        <v>0</v>
      </c>
      <c r="AY60" s="113">
        <f>'01 - SO3_Soupis prací - o...'!J35</f>
        <v>0</v>
      </c>
      <c r="AZ60" s="113">
        <f>'01 - SO3_Soupis prací - o...'!F32</f>
        <v>0</v>
      </c>
      <c r="BA60" s="113">
        <f>'01 - SO3_Soupis prací - o...'!F33</f>
        <v>0</v>
      </c>
      <c r="BB60" s="113">
        <f>'01 - SO3_Soupis prací - o...'!F34</f>
        <v>0</v>
      </c>
      <c r="BC60" s="113">
        <f>'01 - SO3_Soupis prací - o...'!F35</f>
        <v>0</v>
      </c>
      <c r="BD60" s="115">
        <f>'01 - SO3_Soupis prací - o...'!F36</f>
        <v>0</v>
      </c>
      <c r="BT60" s="116" t="s">
        <v>83</v>
      </c>
      <c r="BV60" s="116" t="s">
        <v>77</v>
      </c>
      <c r="BW60" s="116" t="s">
        <v>106</v>
      </c>
      <c r="BX60" s="116" t="s">
        <v>104</v>
      </c>
      <c r="CL60" s="116" t="s">
        <v>22</v>
      </c>
    </row>
    <row r="61" spans="1:91" s="6" customFormat="1" ht="16.5" customHeight="1">
      <c r="A61" s="107" t="s">
        <v>84</v>
      </c>
      <c r="B61" s="108"/>
      <c r="C61" s="109"/>
      <c r="D61" s="109"/>
      <c r="E61" s="398" t="s">
        <v>89</v>
      </c>
      <c r="F61" s="398"/>
      <c r="G61" s="398"/>
      <c r="H61" s="398"/>
      <c r="I61" s="398"/>
      <c r="J61" s="109"/>
      <c r="K61" s="398" t="s">
        <v>107</v>
      </c>
      <c r="L61" s="398"/>
      <c r="M61" s="398"/>
      <c r="N61" s="398"/>
      <c r="O61" s="398"/>
      <c r="P61" s="398"/>
      <c r="Q61" s="398"/>
      <c r="R61" s="398"/>
      <c r="S61" s="398"/>
      <c r="T61" s="398"/>
      <c r="U61" s="398"/>
      <c r="V61" s="398"/>
      <c r="W61" s="398"/>
      <c r="X61" s="398"/>
      <c r="Y61" s="398"/>
      <c r="Z61" s="398"/>
      <c r="AA61" s="398"/>
      <c r="AB61" s="398"/>
      <c r="AC61" s="398"/>
      <c r="AD61" s="398"/>
      <c r="AE61" s="398"/>
      <c r="AF61" s="398"/>
      <c r="AG61" s="396">
        <f>'02 - SO3_Soupis prací - p...'!J29</f>
        <v>0</v>
      </c>
      <c r="AH61" s="397"/>
      <c r="AI61" s="397"/>
      <c r="AJ61" s="397"/>
      <c r="AK61" s="397"/>
      <c r="AL61" s="397"/>
      <c r="AM61" s="397"/>
      <c r="AN61" s="396">
        <f t="shared" si="0"/>
        <v>0</v>
      </c>
      <c r="AO61" s="397"/>
      <c r="AP61" s="397"/>
      <c r="AQ61" s="110" t="s">
        <v>87</v>
      </c>
      <c r="AR61" s="111"/>
      <c r="AS61" s="112">
        <v>0</v>
      </c>
      <c r="AT61" s="113">
        <f t="shared" si="1"/>
        <v>0</v>
      </c>
      <c r="AU61" s="114">
        <f>'02 - SO3_Soupis prací - p...'!P92</f>
        <v>0</v>
      </c>
      <c r="AV61" s="113">
        <f>'02 - SO3_Soupis prací - p...'!J32</f>
        <v>0</v>
      </c>
      <c r="AW61" s="113">
        <f>'02 - SO3_Soupis prací - p...'!J33</f>
        <v>0</v>
      </c>
      <c r="AX61" s="113">
        <f>'02 - SO3_Soupis prací - p...'!J34</f>
        <v>0</v>
      </c>
      <c r="AY61" s="113">
        <f>'02 - SO3_Soupis prací - p...'!J35</f>
        <v>0</v>
      </c>
      <c r="AZ61" s="113">
        <f>'02 - SO3_Soupis prací - p...'!F32</f>
        <v>0</v>
      </c>
      <c r="BA61" s="113">
        <f>'02 - SO3_Soupis prací - p...'!F33</f>
        <v>0</v>
      </c>
      <c r="BB61" s="113">
        <f>'02 - SO3_Soupis prací - p...'!F34</f>
        <v>0</v>
      </c>
      <c r="BC61" s="113">
        <f>'02 - SO3_Soupis prací - p...'!F35</f>
        <v>0</v>
      </c>
      <c r="BD61" s="115">
        <f>'02 - SO3_Soupis prací - p...'!F36</f>
        <v>0</v>
      </c>
      <c r="BT61" s="116" t="s">
        <v>83</v>
      </c>
      <c r="BV61" s="116" t="s">
        <v>77</v>
      </c>
      <c r="BW61" s="116" t="s">
        <v>108</v>
      </c>
      <c r="BX61" s="116" t="s">
        <v>104</v>
      </c>
      <c r="CL61" s="116" t="s">
        <v>22</v>
      </c>
    </row>
    <row r="62" spans="1:91" s="5" customFormat="1" ht="31.5" customHeight="1">
      <c r="B62" s="97"/>
      <c r="C62" s="98"/>
      <c r="D62" s="395" t="s">
        <v>109</v>
      </c>
      <c r="E62" s="395"/>
      <c r="F62" s="395"/>
      <c r="G62" s="395"/>
      <c r="H62" s="395"/>
      <c r="I62" s="99"/>
      <c r="J62" s="395" t="s">
        <v>110</v>
      </c>
      <c r="K62" s="395"/>
      <c r="L62" s="395"/>
      <c r="M62" s="395"/>
      <c r="N62" s="395"/>
      <c r="O62" s="395"/>
      <c r="P62" s="395"/>
      <c r="Q62" s="395"/>
      <c r="R62" s="395"/>
      <c r="S62" s="395"/>
      <c r="T62" s="395"/>
      <c r="U62" s="395"/>
      <c r="V62" s="395"/>
      <c r="W62" s="395"/>
      <c r="X62" s="395"/>
      <c r="Y62" s="395"/>
      <c r="Z62" s="395"/>
      <c r="AA62" s="395"/>
      <c r="AB62" s="395"/>
      <c r="AC62" s="395"/>
      <c r="AD62" s="395"/>
      <c r="AE62" s="395"/>
      <c r="AF62" s="395"/>
      <c r="AG62" s="394">
        <f>ROUND(SUM(AG63:AG64),2)</f>
        <v>0</v>
      </c>
      <c r="AH62" s="393"/>
      <c r="AI62" s="393"/>
      <c r="AJ62" s="393"/>
      <c r="AK62" s="393"/>
      <c r="AL62" s="393"/>
      <c r="AM62" s="393"/>
      <c r="AN62" s="392">
        <f t="shared" si="0"/>
        <v>0</v>
      </c>
      <c r="AO62" s="393"/>
      <c r="AP62" s="393"/>
      <c r="AQ62" s="100" t="s">
        <v>81</v>
      </c>
      <c r="AR62" s="101"/>
      <c r="AS62" s="102">
        <f>ROUND(SUM(AS63:AS64),2)</f>
        <v>0</v>
      </c>
      <c r="AT62" s="103">
        <f t="shared" si="1"/>
        <v>0</v>
      </c>
      <c r="AU62" s="104">
        <f>ROUND(SUM(AU63:AU64),5)</f>
        <v>0</v>
      </c>
      <c r="AV62" s="103">
        <f>ROUND(AZ62*L26,2)</f>
        <v>0</v>
      </c>
      <c r="AW62" s="103">
        <f>ROUND(BA62*L27,2)</f>
        <v>0</v>
      </c>
      <c r="AX62" s="103">
        <f>ROUND(BB62*L26,2)</f>
        <v>0</v>
      </c>
      <c r="AY62" s="103">
        <f>ROUND(BC62*L27,2)</f>
        <v>0</v>
      </c>
      <c r="AZ62" s="103">
        <f>ROUND(SUM(AZ63:AZ64),2)</f>
        <v>0</v>
      </c>
      <c r="BA62" s="103">
        <f>ROUND(SUM(BA63:BA64),2)</f>
        <v>0</v>
      </c>
      <c r="BB62" s="103">
        <f>ROUND(SUM(BB63:BB64),2)</f>
        <v>0</v>
      </c>
      <c r="BC62" s="103">
        <f>ROUND(SUM(BC63:BC64),2)</f>
        <v>0</v>
      </c>
      <c r="BD62" s="105">
        <f>ROUND(SUM(BD63:BD64),2)</f>
        <v>0</v>
      </c>
      <c r="BS62" s="106" t="s">
        <v>74</v>
      </c>
      <c r="BT62" s="106" t="s">
        <v>25</v>
      </c>
      <c r="BU62" s="106" t="s">
        <v>76</v>
      </c>
      <c r="BV62" s="106" t="s">
        <v>77</v>
      </c>
      <c r="BW62" s="106" t="s">
        <v>111</v>
      </c>
      <c r="BX62" s="106" t="s">
        <v>7</v>
      </c>
      <c r="CL62" s="106" t="s">
        <v>22</v>
      </c>
      <c r="CM62" s="106" t="s">
        <v>83</v>
      </c>
    </row>
    <row r="63" spans="1:91" s="6" customFormat="1" ht="16.5" customHeight="1">
      <c r="A63" s="107" t="s">
        <v>84</v>
      </c>
      <c r="B63" s="108"/>
      <c r="C63" s="109"/>
      <c r="D63" s="109"/>
      <c r="E63" s="398" t="s">
        <v>85</v>
      </c>
      <c r="F63" s="398"/>
      <c r="G63" s="398"/>
      <c r="H63" s="398"/>
      <c r="I63" s="398"/>
      <c r="J63" s="109"/>
      <c r="K63" s="398" t="s">
        <v>112</v>
      </c>
      <c r="L63" s="398"/>
      <c r="M63" s="398"/>
      <c r="N63" s="398"/>
      <c r="O63" s="398"/>
      <c r="P63" s="398"/>
      <c r="Q63" s="398"/>
      <c r="R63" s="398"/>
      <c r="S63" s="398"/>
      <c r="T63" s="398"/>
      <c r="U63" s="398"/>
      <c r="V63" s="398"/>
      <c r="W63" s="398"/>
      <c r="X63" s="398"/>
      <c r="Y63" s="398"/>
      <c r="Z63" s="398"/>
      <c r="AA63" s="398"/>
      <c r="AB63" s="398"/>
      <c r="AC63" s="398"/>
      <c r="AD63" s="398"/>
      <c r="AE63" s="398"/>
      <c r="AF63" s="398"/>
      <c r="AG63" s="396">
        <f>'01 - SO4_Soupis prací - o...'!J29</f>
        <v>0</v>
      </c>
      <c r="AH63" s="397"/>
      <c r="AI63" s="397"/>
      <c r="AJ63" s="397"/>
      <c r="AK63" s="397"/>
      <c r="AL63" s="397"/>
      <c r="AM63" s="397"/>
      <c r="AN63" s="396">
        <f t="shared" si="0"/>
        <v>0</v>
      </c>
      <c r="AO63" s="397"/>
      <c r="AP63" s="397"/>
      <c r="AQ63" s="110" t="s">
        <v>87</v>
      </c>
      <c r="AR63" s="111"/>
      <c r="AS63" s="112">
        <v>0</v>
      </c>
      <c r="AT63" s="113">
        <f t="shared" si="1"/>
        <v>0</v>
      </c>
      <c r="AU63" s="114">
        <f>'01 - SO4_Soupis prací - o...'!P84</f>
        <v>0</v>
      </c>
      <c r="AV63" s="113">
        <f>'01 - SO4_Soupis prací - o...'!J32</f>
        <v>0</v>
      </c>
      <c r="AW63" s="113">
        <f>'01 - SO4_Soupis prací - o...'!J33</f>
        <v>0</v>
      </c>
      <c r="AX63" s="113">
        <f>'01 - SO4_Soupis prací - o...'!J34</f>
        <v>0</v>
      </c>
      <c r="AY63" s="113">
        <f>'01 - SO4_Soupis prací - o...'!J35</f>
        <v>0</v>
      </c>
      <c r="AZ63" s="113">
        <f>'01 - SO4_Soupis prací - o...'!F32</f>
        <v>0</v>
      </c>
      <c r="BA63" s="113">
        <f>'01 - SO4_Soupis prací - o...'!F33</f>
        <v>0</v>
      </c>
      <c r="BB63" s="113">
        <f>'01 - SO4_Soupis prací - o...'!F34</f>
        <v>0</v>
      </c>
      <c r="BC63" s="113">
        <f>'01 - SO4_Soupis prací - o...'!F35</f>
        <v>0</v>
      </c>
      <c r="BD63" s="115">
        <f>'01 - SO4_Soupis prací - o...'!F36</f>
        <v>0</v>
      </c>
      <c r="BT63" s="116" t="s">
        <v>83</v>
      </c>
      <c r="BV63" s="116" t="s">
        <v>77</v>
      </c>
      <c r="BW63" s="116" t="s">
        <v>113</v>
      </c>
      <c r="BX63" s="116" t="s">
        <v>111</v>
      </c>
      <c r="CL63" s="116" t="s">
        <v>24</v>
      </c>
    </row>
    <row r="64" spans="1:91" s="6" customFormat="1" ht="16.5" customHeight="1">
      <c r="A64" s="107" t="s">
        <v>84</v>
      </c>
      <c r="B64" s="108"/>
      <c r="C64" s="109"/>
      <c r="D64" s="109"/>
      <c r="E64" s="398" t="s">
        <v>89</v>
      </c>
      <c r="F64" s="398"/>
      <c r="G64" s="398"/>
      <c r="H64" s="398"/>
      <c r="I64" s="398"/>
      <c r="J64" s="109"/>
      <c r="K64" s="398" t="s">
        <v>114</v>
      </c>
      <c r="L64" s="398"/>
      <c r="M64" s="398"/>
      <c r="N64" s="398"/>
      <c r="O64" s="398"/>
      <c r="P64" s="398"/>
      <c r="Q64" s="398"/>
      <c r="R64" s="398"/>
      <c r="S64" s="398"/>
      <c r="T64" s="398"/>
      <c r="U64" s="398"/>
      <c r="V64" s="398"/>
      <c r="W64" s="398"/>
      <c r="X64" s="398"/>
      <c r="Y64" s="398"/>
      <c r="Z64" s="398"/>
      <c r="AA64" s="398"/>
      <c r="AB64" s="398"/>
      <c r="AC64" s="398"/>
      <c r="AD64" s="398"/>
      <c r="AE64" s="398"/>
      <c r="AF64" s="398"/>
      <c r="AG64" s="396">
        <f>'02 - SO4_Soupis prací - p...'!J29</f>
        <v>0</v>
      </c>
      <c r="AH64" s="397"/>
      <c r="AI64" s="397"/>
      <c r="AJ64" s="397"/>
      <c r="AK64" s="397"/>
      <c r="AL64" s="397"/>
      <c r="AM64" s="397"/>
      <c r="AN64" s="396">
        <f t="shared" si="0"/>
        <v>0</v>
      </c>
      <c r="AO64" s="397"/>
      <c r="AP64" s="397"/>
      <c r="AQ64" s="110" t="s">
        <v>87</v>
      </c>
      <c r="AR64" s="111"/>
      <c r="AS64" s="112">
        <v>0</v>
      </c>
      <c r="AT64" s="113">
        <f t="shared" si="1"/>
        <v>0</v>
      </c>
      <c r="AU64" s="114">
        <f>'02 - SO4_Soupis prací - p...'!P89</f>
        <v>0</v>
      </c>
      <c r="AV64" s="113">
        <f>'02 - SO4_Soupis prací - p...'!J32</f>
        <v>0</v>
      </c>
      <c r="AW64" s="113">
        <f>'02 - SO4_Soupis prací - p...'!J33</f>
        <v>0</v>
      </c>
      <c r="AX64" s="113">
        <f>'02 - SO4_Soupis prací - p...'!J34</f>
        <v>0</v>
      </c>
      <c r="AY64" s="113">
        <f>'02 - SO4_Soupis prací - p...'!J35</f>
        <v>0</v>
      </c>
      <c r="AZ64" s="113">
        <f>'02 - SO4_Soupis prací - p...'!F32</f>
        <v>0</v>
      </c>
      <c r="BA64" s="113">
        <f>'02 - SO4_Soupis prací - p...'!F33</f>
        <v>0</v>
      </c>
      <c r="BB64" s="113">
        <f>'02 - SO4_Soupis prací - p...'!F34</f>
        <v>0</v>
      </c>
      <c r="BC64" s="113">
        <f>'02 - SO4_Soupis prací - p...'!F35</f>
        <v>0</v>
      </c>
      <c r="BD64" s="115">
        <f>'02 - SO4_Soupis prací - p...'!F36</f>
        <v>0</v>
      </c>
      <c r="BT64" s="116" t="s">
        <v>83</v>
      </c>
      <c r="BV64" s="116" t="s">
        <v>77</v>
      </c>
      <c r="BW64" s="116" t="s">
        <v>115</v>
      </c>
      <c r="BX64" s="116" t="s">
        <v>111</v>
      </c>
      <c r="CL64" s="116" t="s">
        <v>24</v>
      </c>
    </row>
    <row r="65" spans="1:91" s="5" customFormat="1" ht="31.5" customHeight="1">
      <c r="B65" s="97"/>
      <c r="C65" s="98"/>
      <c r="D65" s="395" t="s">
        <v>116</v>
      </c>
      <c r="E65" s="395"/>
      <c r="F65" s="395"/>
      <c r="G65" s="395"/>
      <c r="H65" s="395"/>
      <c r="I65" s="99"/>
      <c r="J65" s="395" t="s">
        <v>117</v>
      </c>
      <c r="K65" s="395"/>
      <c r="L65" s="395"/>
      <c r="M65" s="395"/>
      <c r="N65" s="395"/>
      <c r="O65" s="395"/>
      <c r="P65" s="395"/>
      <c r="Q65" s="395"/>
      <c r="R65" s="395"/>
      <c r="S65" s="395"/>
      <c r="T65" s="395"/>
      <c r="U65" s="395"/>
      <c r="V65" s="395"/>
      <c r="W65" s="395"/>
      <c r="X65" s="395"/>
      <c r="Y65" s="395"/>
      <c r="Z65" s="395"/>
      <c r="AA65" s="395"/>
      <c r="AB65" s="395"/>
      <c r="AC65" s="395"/>
      <c r="AD65" s="395"/>
      <c r="AE65" s="395"/>
      <c r="AF65" s="395"/>
      <c r="AG65" s="394">
        <f>ROUND(AG66,2)</f>
        <v>0</v>
      </c>
      <c r="AH65" s="393"/>
      <c r="AI65" s="393"/>
      <c r="AJ65" s="393"/>
      <c r="AK65" s="393"/>
      <c r="AL65" s="393"/>
      <c r="AM65" s="393"/>
      <c r="AN65" s="392">
        <f t="shared" si="0"/>
        <v>0</v>
      </c>
      <c r="AO65" s="393"/>
      <c r="AP65" s="393"/>
      <c r="AQ65" s="100" t="s">
        <v>81</v>
      </c>
      <c r="AR65" s="101"/>
      <c r="AS65" s="102">
        <f>ROUND(AS66,2)</f>
        <v>0</v>
      </c>
      <c r="AT65" s="103">
        <f t="shared" si="1"/>
        <v>0</v>
      </c>
      <c r="AU65" s="104">
        <f>ROUND(AU66,5)</f>
        <v>0</v>
      </c>
      <c r="AV65" s="103">
        <f>ROUND(AZ65*L26,2)</f>
        <v>0</v>
      </c>
      <c r="AW65" s="103">
        <f>ROUND(BA65*L27,2)</f>
        <v>0</v>
      </c>
      <c r="AX65" s="103">
        <f>ROUND(BB65*L26,2)</f>
        <v>0</v>
      </c>
      <c r="AY65" s="103">
        <f>ROUND(BC65*L27,2)</f>
        <v>0</v>
      </c>
      <c r="AZ65" s="103">
        <f>ROUND(AZ66,2)</f>
        <v>0</v>
      </c>
      <c r="BA65" s="103">
        <f>ROUND(BA66,2)</f>
        <v>0</v>
      </c>
      <c r="BB65" s="103">
        <f>ROUND(BB66,2)</f>
        <v>0</v>
      </c>
      <c r="BC65" s="103">
        <f>ROUND(BC66,2)</f>
        <v>0</v>
      </c>
      <c r="BD65" s="105">
        <f>ROUND(BD66,2)</f>
        <v>0</v>
      </c>
      <c r="BS65" s="106" t="s">
        <v>74</v>
      </c>
      <c r="BT65" s="106" t="s">
        <v>25</v>
      </c>
      <c r="BU65" s="106" t="s">
        <v>76</v>
      </c>
      <c r="BV65" s="106" t="s">
        <v>77</v>
      </c>
      <c r="BW65" s="106" t="s">
        <v>118</v>
      </c>
      <c r="BX65" s="106" t="s">
        <v>7</v>
      </c>
      <c r="CL65" s="106" t="s">
        <v>22</v>
      </c>
      <c r="CM65" s="106" t="s">
        <v>83</v>
      </c>
    </row>
    <row r="66" spans="1:91" s="6" customFormat="1" ht="16.5" customHeight="1">
      <c r="A66" s="107" t="s">
        <v>84</v>
      </c>
      <c r="B66" s="108"/>
      <c r="C66" s="109"/>
      <c r="D66" s="109"/>
      <c r="E66" s="398" t="s">
        <v>85</v>
      </c>
      <c r="F66" s="398"/>
      <c r="G66" s="398"/>
      <c r="H66" s="398"/>
      <c r="I66" s="398"/>
      <c r="J66" s="109"/>
      <c r="K66" s="398" t="s">
        <v>119</v>
      </c>
      <c r="L66" s="398"/>
      <c r="M66" s="398"/>
      <c r="N66" s="398"/>
      <c r="O66" s="398"/>
      <c r="P66" s="398"/>
      <c r="Q66" s="398"/>
      <c r="R66" s="398"/>
      <c r="S66" s="398"/>
      <c r="T66" s="398"/>
      <c r="U66" s="398"/>
      <c r="V66" s="398"/>
      <c r="W66" s="398"/>
      <c r="X66" s="398"/>
      <c r="Y66" s="398"/>
      <c r="Z66" s="398"/>
      <c r="AA66" s="398"/>
      <c r="AB66" s="398"/>
      <c r="AC66" s="398"/>
      <c r="AD66" s="398"/>
      <c r="AE66" s="398"/>
      <c r="AF66" s="398"/>
      <c r="AG66" s="396">
        <f>'01 - SO5_Soupis prací '!J29</f>
        <v>0</v>
      </c>
      <c r="AH66" s="397"/>
      <c r="AI66" s="397"/>
      <c r="AJ66" s="397"/>
      <c r="AK66" s="397"/>
      <c r="AL66" s="397"/>
      <c r="AM66" s="397"/>
      <c r="AN66" s="396">
        <f t="shared" si="0"/>
        <v>0</v>
      </c>
      <c r="AO66" s="397"/>
      <c r="AP66" s="397"/>
      <c r="AQ66" s="110" t="s">
        <v>87</v>
      </c>
      <c r="AR66" s="111"/>
      <c r="AS66" s="112">
        <v>0</v>
      </c>
      <c r="AT66" s="113">
        <f t="shared" si="1"/>
        <v>0</v>
      </c>
      <c r="AU66" s="114">
        <f>'01 - SO5_Soupis prací '!P86</f>
        <v>0</v>
      </c>
      <c r="AV66" s="113">
        <f>'01 - SO5_Soupis prací '!J32</f>
        <v>0</v>
      </c>
      <c r="AW66" s="113">
        <f>'01 - SO5_Soupis prací '!J33</f>
        <v>0</v>
      </c>
      <c r="AX66" s="113">
        <f>'01 - SO5_Soupis prací '!J34</f>
        <v>0</v>
      </c>
      <c r="AY66" s="113">
        <f>'01 - SO5_Soupis prací '!J35</f>
        <v>0</v>
      </c>
      <c r="AZ66" s="113">
        <f>'01 - SO5_Soupis prací '!F32</f>
        <v>0</v>
      </c>
      <c r="BA66" s="113">
        <f>'01 - SO5_Soupis prací '!F33</f>
        <v>0</v>
      </c>
      <c r="BB66" s="113">
        <f>'01 - SO5_Soupis prací '!F34</f>
        <v>0</v>
      </c>
      <c r="BC66" s="113">
        <f>'01 - SO5_Soupis prací '!F35</f>
        <v>0</v>
      </c>
      <c r="BD66" s="115">
        <f>'01 - SO5_Soupis prací '!F36</f>
        <v>0</v>
      </c>
      <c r="BT66" s="116" t="s">
        <v>83</v>
      </c>
      <c r="BV66" s="116" t="s">
        <v>77</v>
      </c>
      <c r="BW66" s="116" t="s">
        <v>120</v>
      </c>
      <c r="BX66" s="116" t="s">
        <v>118</v>
      </c>
      <c r="CL66" s="116" t="s">
        <v>22</v>
      </c>
    </row>
    <row r="67" spans="1:91" s="5" customFormat="1" ht="31.5" customHeight="1">
      <c r="B67" s="97"/>
      <c r="C67" s="98"/>
      <c r="D67" s="395" t="s">
        <v>121</v>
      </c>
      <c r="E67" s="395"/>
      <c r="F67" s="395"/>
      <c r="G67" s="395"/>
      <c r="H67" s="395"/>
      <c r="I67" s="99"/>
      <c r="J67" s="395" t="s">
        <v>122</v>
      </c>
      <c r="K67" s="395"/>
      <c r="L67" s="395"/>
      <c r="M67" s="395"/>
      <c r="N67" s="395"/>
      <c r="O67" s="395"/>
      <c r="P67" s="395"/>
      <c r="Q67" s="395"/>
      <c r="R67" s="395"/>
      <c r="S67" s="395"/>
      <c r="T67" s="395"/>
      <c r="U67" s="395"/>
      <c r="V67" s="395"/>
      <c r="W67" s="395"/>
      <c r="X67" s="395"/>
      <c r="Y67" s="395"/>
      <c r="Z67" s="395"/>
      <c r="AA67" s="395"/>
      <c r="AB67" s="395"/>
      <c r="AC67" s="395"/>
      <c r="AD67" s="395"/>
      <c r="AE67" s="395"/>
      <c r="AF67" s="395"/>
      <c r="AG67" s="394">
        <f>ROUND(AG68,2)</f>
        <v>0</v>
      </c>
      <c r="AH67" s="393"/>
      <c r="AI67" s="393"/>
      <c r="AJ67" s="393"/>
      <c r="AK67" s="393"/>
      <c r="AL67" s="393"/>
      <c r="AM67" s="393"/>
      <c r="AN67" s="392">
        <f t="shared" si="0"/>
        <v>0</v>
      </c>
      <c r="AO67" s="393"/>
      <c r="AP67" s="393"/>
      <c r="AQ67" s="100" t="s">
        <v>122</v>
      </c>
      <c r="AR67" s="101"/>
      <c r="AS67" s="102">
        <f>ROUND(AS68,2)</f>
        <v>0</v>
      </c>
      <c r="AT67" s="103">
        <f t="shared" si="1"/>
        <v>0</v>
      </c>
      <c r="AU67" s="104">
        <f>ROUND(AU68,5)</f>
        <v>0</v>
      </c>
      <c r="AV67" s="103">
        <f>ROUND(AZ67*L26,2)</f>
        <v>0</v>
      </c>
      <c r="AW67" s="103">
        <f>ROUND(BA67*L27,2)</f>
        <v>0</v>
      </c>
      <c r="AX67" s="103">
        <f>ROUND(BB67*L26,2)</f>
        <v>0</v>
      </c>
      <c r="AY67" s="103">
        <f>ROUND(BC67*L27,2)</f>
        <v>0</v>
      </c>
      <c r="AZ67" s="103">
        <f>ROUND(AZ68,2)</f>
        <v>0</v>
      </c>
      <c r="BA67" s="103">
        <f>ROUND(BA68,2)</f>
        <v>0</v>
      </c>
      <c r="BB67" s="103">
        <f>ROUND(BB68,2)</f>
        <v>0</v>
      </c>
      <c r="BC67" s="103">
        <f>ROUND(BC68,2)</f>
        <v>0</v>
      </c>
      <c r="BD67" s="105">
        <f>ROUND(BD68,2)</f>
        <v>0</v>
      </c>
      <c r="BS67" s="106" t="s">
        <v>74</v>
      </c>
      <c r="BT67" s="106" t="s">
        <v>25</v>
      </c>
      <c r="BU67" s="106" t="s">
        <v>76</v>
      </c>
      <c r="BV67" s="106" t="s">
        <v>77</v>
      </c>
      <c r="BW67" s="106" t="s">
        <v>123</v>
      </c>
      <c r="BX67" s="106" t="s">
        <v>7</v>
      </c>
      <c r="CL67" s="106" t="s">
        <v>24</v>
      </c>
      <c r="CM67" s="106" t="s">
        <v>83</v>
      </c>
    </row>
    <row r="68" spans="1:91" s="6" customFormat="1" ht="16.5" customHeight="1">
      <c r="A68" s="107" t="s">
        <v>84</v>
      </c>
      <c r="B68" s="108"/>
      <c r="C68" s="109"/>
      <c r="D68" s="109"/>
      <c r="E68" s="398" t="s">
        <v>85</v>
      </c>
      <c r="F68" s="398"/>
      <c r="G68" s="398"/>
      <c r="H68" s="398"/>
      <c r="I68" s="398"/>
      <c r="J68" s="109"/>
      <c r="K68" s="398" t="s">
        <v>124</v>
      </c>
      <c r="L68" s="398"/>
      <c r="M68" s="398"/>
      <c r="N68" s="398"/>
      <c r="O68" s="398"/>
      <c r="P68" s="398"/>
      <c r="Q68" s="398"/>
      <c r="R68" s="398"/>
      <c r="S68" s="398"/>
      <c r="T68" s="398"/>
      <c r="U68" s="398"/>
      <c r="V68" s="398"/>
      <c r="W68" s="398"/>
      <c r="X68" s="398"/>
      <c r="Y68" s="398"/>
      <c r="Z68" s="398"/>
      <c r="AA68" s="398"/>
      <c r="AB68" s="398"/>
      <c r="AC68" s="398"/>
      <c r="AD68" s="398"/>
      <c r="AE68" s="398"/>
      <c r="AF68" s="398"/>
      <c r="AG68" s="396">
        <f>'01 - Soupis nákladů'!J29</f>
        <v>0</v>
      </c>
      <c r="AH68" s="397"/>
      <c r="AI68" s="397"/>
      <c r="AJ68" s="397"/>
      <c r="AK68" s="397"/>
      <c r="AL68" s="397"/>
      <c r="AM68" s="397"/>
      <c r="AN68" s="396">
        <f t="shared" si="0"/>
        <v>0</v>
      </c>
      <c r="AO68" s="397"/>
      <c r="AP68" s="397"/>
      <c r="AQ68" s="110" t="s">
        <v>87</v>
      </c>
      <c r="AR68" s="111"/>
      <c r="AS68" s="117">
        <v>0</v>
      </c>
      <c r="AT68" s="118">
        <f t="shared" si="1"/>
        <v>0</v>
      </c>
      <c r="AU68" s="119">
        <f>'01 - Soupis nákladů'!P84</f>
        <v>0</v>
      </c>
      <c r="AV68" s="118">
        <f>'01 - Soupis nákladů'!J32</f>
        <v>0</v>
      </c>
      <c r="AW68" s="118">
        <f>'01 - Soupis nákladů'!J33</f>
        <v>0</v>
      </c>
      <c r="AX68" s="118">
        <f>'01 - Soupis nákladů'!J34</f>
        <v>0</v>
      </c>
      <c r="AY68" s="118">
        <f>'01 - Soupis nákladů'!J35</f>
        <v>0</v>
      </c>
      <c r="AZ68" s="118">
        <f>'01 - Soupis nákladů'!F32</f>
        <v>0</v>
      </c>
      <c r="BA68" s="118">
        <f>'01 - Soupis nákladů'!F33</f>
        <v>0</v>
      </c>
      <c r="BB68" s="118">
        <f>'01 - Soupis nákladů'!F34</f>
        <v>0</v>
      </c>
      <c r="BC68" s="118">
        <f>'01 - Soupis nákladů'!F35</f>
        <v>0</v>
      </c>
      <c r="BD68" s="120">
        <f>'01 - Soupis nákladů'!F36</f>
        <v>0</v>
      </c>
      <c r="BT68" s="116" t="s">
        <v>83</v>
      </c>
      <c r="BV68" s="116" t="s">
        <v>77</v>
      </c>
      <c r="BW68" s="116" t="s">
        <v>125</v>
      </c>
      <c r="BX68" s="116" t="s">
        <v>123</v>
      </c>
      <c r="CL68" s="116" t="s">
        <v>22</v>
      </c>
    </row>
    <row r="69" spans="1:91" s="1" customFormat="1" ht="30" customHeight="1">
      <c r="B69" s="42"/>
      <c r="C69" s="64"/>
      <c r="D69" s="6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2"/>
    </row>
    <row r="70" spans="1:91" s="1" customFormat="1" ht="6.95" customHeight="1">
      <c r="B70" s="57"/>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62"/>
    </row>
  </sheetData>
  <sheetProtection algorithmName="SHA-512" hashValue="sTljUHFrW1Cc8UmGXZI6MumswAJme97z0XqMyPYj5MKeVRKyUvSEcZlp08JX9xs8/5FLaiTUSnseXFj+/Oe1xQ==" saltValue="OUAYI+N9ZKtL1dJajRAJr2QyOgWhrQSF8znabEjjOMestoraD56ue9+QQMqWSVIgWxhNHA7EZOTaHfyPlv7JYw==" spinCount="100000" sheet="1" objects="1" scenarios="1" formatColumns="0" formatRows="0"/>
  <mergeCells count="105">
    <mergeCell ref="AR2:BE2"/>
    <mergeCell ref="AN67:AP67"/>
    <mergeCell ref="AG67:AM67"/>
    <mergeCell ref="D67:H67"/>
    <mergeCell ref="J67:AF67"/>
    <mergeCell ref="AN68:AP68"/>
    <mergeCell ref="AG68:AM68"/>
    <mergeCell ref="E68:I68"/>
    <mergeCell ref="K68:AF68"/>
    <mergeCell ref="AG51:AM51"/>
    <mergeCell ref="AN51:AP51"/>
    <mergeCell ref="AN64:AP64"/>
    <mergeCell ref="AG64:AM64"/>
    <mergeCell ref="E64:I64"/>
    <mergeCell ref="K64:AF64"/>
    <mergeCell ref="AN65:AP65"/>
    <mergeCell ref="AG65:AM65"/>
    <mergeCell ref="D65:H65"/>
    <mergeCell ref="J65:AF65"/>
    <mergeCell ref="AN66:AP66"/>
    <mergeCell ref="AG66:AM66"/>
    <mergeCell ref="E66:I66"/>
    <mergeCell ref="K66:AF66"/>
    <mergeCell ref="AN61:AP61"/>
    <mergeCell ref="AG61:AM61"/>
    <mergeCell ref="E61:I61"/>
    <mergeCell ref="K61:AF61"/>
    <mergeCell ref="AN62:AP62"/>
    <mergeCell ref="AG62:AM62"/>
    <mergeCell ref="D62:H62"/>
    <mergeCell ref="J62:AF62"/>
    <mergeCell ref="AN63:AP63"/>
    <mergeCell ref="AG63:AM63"/>
    <mergeCell ref="E63:I63"/>
    <mergeCell ref="K63:AF63"/>
    <mergeCell ref="AN58:AP58"/>
    <mergeCell ref="AG58:AM58"/>
    <mergeCell ref="E58:I58"/>
    <mergeCell ref="K58:AF58"/>
    <mergeCell ref="AN59:AP59"/>
    <mergeCell ref="AG59:AM59"/>
    <mergeCell ref="D59:H59"/>
    <mergeCell ref="J59:AF59"/>
    <mergeCell ref="AN60:AP60"/>
    <mergeCell ref="AG60:AM60"/>
    <mergeCell ref="E60:I60"/>
    <mergeCell ref="K60:AF60"/>
    <mergeCell ref="AN55:AP55"/>
    <mergeCell ref="AG55:AM55"/>
    <mergeCell ref="D55:H55"/>
    <mergeCell ref="J55:AF55"/>
    <mergeCell ref="AN56:AP56"/>
    <mergeCell ref="AG56:AM56"/>
    <mergeCell ref="E56:I56"/>
    <mergeCell ref="K56:AF56"/>
    <mergeCell ref="AN57:AP57"/>
    <mergeCell ref="AG57:AM57"/>
    <mergeCell ref="E57:I57"/>
    <mergeCell ref="K57:AF57"/>
    <mergeCell ref="AN52:AP52"/>
    <mergeCell ref="AG52:AM52"/>
    <mergeCell ref="D52:H52"/>
    <mergeCell ref="J52:AF52"/>
    <mergeCell ref="AN53:AP53"/>
    <mergeCell ref="AG53:AM53"/>
    <mergeCell ref="E53:I53"/>
    <mergeCell ref="K53:AF53"/>
    <mergeCell ref="AN54:AP54"/>
    <mergeCell ref="AG54:AM54"/>
    <mergeCell ref="E54:I54"/>
    <mergeCell ref="K54:AF54"/>
    <mergeCell ref="X32:AB32"/>
    <mergeCell ref="AK32:AO32"/>
    <mergeCell ref="L42:AO42"/>
    <mergeCell ref="AM44:AN44"/>
    <mergeCell ref="AM46:AP46"/>
    <mergeCell ref="AS46:AT48"/>
    <mergeCell ref="C49:G49"/>
    <mergeCell ref="I49:AF49"/>
    <mergeCell ref="AG49:AM49"/>
    <mergeCell ref="AN49:AP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s>
  <hyperlinks>
    <hyperlink ref="K1:S1" location="C2" display="1) Rekapitulace stavby"/>
    <hyperlink ref="W1:AI1" location="C51" display="2) Rekapitulace objektů stavby a soupisů prací"/>
    <hyperlink ref="A53" location="'01 - SO1_Soupis prací - o...'!C2" display="/"/>
    <hyperlink ref="A54" location="'02 - SO1_Soupis prací - p...'!C2" display="/"/>
    <hyperlink ref="A56" location="'01 - SO2_Soupis prací - o...'!C2" display="/"/>
    <hyperlink ref="A57" location="'02 - SO2_Soupis prací - p...'!C2" display="/"/>
    <hyperlink ref="A58" location="'03 - SO2_Soupis prací - p...'!C2" display="/"/>
    <hyperlink ref="A60" location="'01 - SO3_Soupis prací - o...'!C2" display="/"/>
    <hyperlink ref="A61" location="'02 - SO3_Soupis prací - p...'!C2" display="/"/>
    <hyperlink ref="A63" location="'01 - SO4_Soupis prací - o...'!C2" display="/"/>
    <hyperlink ref="A64" location="'02 - SO4_Soupis prací - p...'!C2" display="/"/>
    <hyperlink ref="A66" location="'01 - SO5_Soupis prací '!C2" display="/"/>
    <hyperlink ref="A68" location="'01 - Soupis nákladů'!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sheetPr>
    <pageSetUpPr fitToPage="1"/>
  </sheetPr>
  <dimension ref="A1:BR16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126</v>
      </c>
      <c r="G1" s="410" t="s">
        <v>127</v>
      </c>
      <c r="H1" s="410"/>
      <c r="I1" s="125"/>
      <c r="J1" s="124" t="s">
        <v>128</v>
      </c>
      <c r="K1" s="123" t="s">
        <v>129</v>
      </c>
      <c r="L1" s="124" t="s">
        <v>130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01"/>
      <c r="M2" s="401"/>
      <c r="N2" s="401"/>
      <c r="O2" s="401"/>
      <c r="P2" s="401"/>
      <c r="Q2" s="401"/>
      <c r="R2" s="401"/>
      <c r="S2" s="401"/>
      <c r="T2" s="401"/>
      <c r="U2" s="401"/>
      <c r="V2" s="401"/>
      <c r="AT2" s="25" t="s">
        <v>115</v>
      </c>
      <c r="AZ2" s="126" t="s">
        <v>193</v>
      </c>
      <c r="BA2" s="126" t="s">
        <v>24</v>
      </c>
      <c r="BB2" s="126" t="s">
        <v>24</v>
      </c>
      <c r="BC2" s="126" t="s">
        <v>770</v>
      </c>
      <c r="BD2" s="126" t="s">
        <v>83</v>
      </c>
    </row>
    <row r="3" spans="1:70" ht="6.95" customHeight="1">
      <c r="B3" s="26"/>
      <c r="C3" s="27"/>
      <c r="D3" s="27"/>
      <c r="E3" s="27"/>
      <c r="F3" s="27"/>
      <c r="G3" s="27"/>
      <c r="H3" s="27"/>
      <c r="I3" s="127"/>
      <c r="J3" s="27"/>
      <c r="K3" s="28"/>
      <c r="AT3" s="25" t="s">
        <v>83</v>
      </c>
      <c r="AZ3" s="126" t="s">
        <v>781</v>
      </c>
      <c r="BA3" s="126" t="s">
        <v>24</v>
      </c>
      <c r="BB3" s="126" t="s">
        <v>24</v>
      </c>
      <c r="BC3" s="126" t="s">
        <v>782</v>
      </c>
      <c r="BD3" s="126" t="s">
        <v>83</v>
      </c>
    </row>
    <row r="4" spans="1:70" ht="36.950000000000003" customHeight="1">
      <c r="B4" s="29"/>
      <c r="C4" s="30"/>
      <c r="D4" s="31" t="s">
        <v>134</v>
      </c>
      <c r="E4" s="30"/>
      <c r="F4" s="30"/>
      <c r="G4" s="30"/>
      <c r="H4" s="30"/>
      <c r="I4" s="128"/>
      <c r="J4" s="30"/>
      <c r="K4" s="32"/>
      <c r="M4" s="33" t="s">
        <v>12</v>
      </c>
      <c r="AT4" s="25" t="s">
        <v>6</v>
      </c>
      <c r="AZ4" s="126" t="s">
        <v>197</v>
      </c>
      <c r="BA4" s="126" t="s">
        <v>24</v>
      </c>
      <c r="BB4" s="126" t="s">
        <v>24</v>
      </c>
      <c r="BC4" s="126" t="s">
        <v>783</v>
      </c>
      <c r="BD4" s="126" t="s">
        <v>83</v>
      </c>
    </row>
    <row r="5" spans="1:70" ht="6.95" customHeight="1">
      <c r="B5" s="29"/>
      <c r="C5" s="30"/>
      <c r="D5" s="30"/>
      <c r="E5" s="30"/>
      <c r="F5" s="30"/>
      <c r="G5" s="30"/>
      <c r="H5" s="30"/>
      <c r="I5" s="128"/>
      <c r="J5" s="30"/>
      <c r="K5" s="32"/>
      <c r="AZ5" s="126" t="s">
        <v>199</v>
      </c>
      <c r="BA5" s="126" t="s">
        <v>24</v>
      </c>
      <c r="BB5" s="126" t="s">
        <v>24</v>
      </c>
      <c r="BC5" s="126" t="s">
        <v>784</v>
      </c>
      <c r="BD5" s="126" t="s">
        <v>83</v>
      </c>
    </row>
    <row r="6" spans="1:70">
      <c r="B6" s="29"/>
      <c r="C6" s="30"/>
      <c r="D6" s="38" t="s">
        <v>18</v>
      </c>
      <c r="E6" s="30"/>
      <c r="F6" s="30"/>
      <c r="G6" s="30"/>
      <c r="H6" s="30"/>
      <c r="I6" s="128"/>
      <c r="J6" s="30"/>
      <c r="K6" s="32"/>
      <c r="AZ6" s="126" t="s">
        <v>201</v>
      </c>
      <c r="BA6" s="126" t="s">
        <v>24</v>
      </c>
      <c r="BB6" s="126" t="s">
        <v>24</v>
      </c>
      <c r="BC6" s="126" t="s">
        <v>785</v>
      </c>
      <c r="BD6" s="126" t="s">
        <v>83</v>
      </c>
    </row>
    <row r="7" spans="1:70" ht="16.5" customHeight="1">
      <c r="B7" s="29"/>
      <c r="C7" s="30"/>
      <c r="D7" s="30"/>
      <c r="E7" s="402" t="str">
        <f>'Rekapitulace stavby'!K6</f>
        <v>Heřmanický potok - Svobodné Heřmanice, km 3,200-5,500</v>
      </c>
      <c r="F7" s="403"/>
      <c r="G7" s="403"/>
      <c r="H7" s="403"/>
      <c r="I7" s="128"/>
      <c r="J7" s="30"/>
      <c r="K7" s="32"/>
      <c r="AZ7" s="126" t="s">
        <v>372</v>
      </c>
      <c r="BA7" s="126" t="s">
        <v>24</v>
      </c>
      <c r="BB7" s="126" t="s">
        <v>24</v>
      </c>
      <c r="BC7" s="126" t="s">
        <v>786</v>
      </c>
      <c r="BD7" s="126" t="s">
        <v>83</v>
      </c>
    </row>
    <row r="8" spans="1:70">
      <c r="B8" s="29"/>
      <c r="C8" s="30"/>
      <c r="D8" s="38" t="s">
        <v>135</v>
      </c>
      <c r="E8" s="30"/>
      <c r="F8" s="30"/>
      <c r="G8" s="30"/>
      <c r="H8" s="30"/>
      <c r="I8" s="128"/>
      <c r="J8" s="30"/>
      <c r="K8" s="32"/>
      <c r="AZ8" s="126" t="s">
        <v>426</v>
      </c>
      <c r="BA8" s="126" t="s">
        <v>24</v>
      </c>
      <c r="BB8" s="126" t="s">
        <v>24</v>
      </c>
      <c r="BC8" s="126" t="s">
        <v>787</v>
      </c>
      <c r="BD8" s="126" t="s">
        <v>83</v>
      </c>
    </row>
    <row r="9" spans="1:70" s="1" customFormat="1" ht="16.5" customHeight="1">
      <c r="B9" s="42"/>
      <c r="C9" s="43"/>
      <c r="D9" s="43"/>
      <c r="E9" s="402" t="s">
        <v>772</v>
      </c>
      <c r="F9" s="404"/>
      <c r="G9" s="404"/>
      <c r="H9" s="404"/>
      <c r="I9" s="129"/>
      <c r="J9" s="43"/>
      <c r="K9" s="46"/>
      <c r="AZ9" s="126" t="s">
        <v>211</v>
      </c>
      <c r="BA9" s="126" t="s">
        <v>24</v>
      </c>
      <c r="BB9" s="126" t="s">
        <v>24</v>
      </c>
      <c r="BC9" s="126" t="s">
        <v>788</v>
      </c>
      <c r="BD9" s="126" t="s">
        <v>83</v>
      </c>
    </row>
    <row r="10" spans="1:70" s="1" customFormat="1">
      <c r="B10" s="42"/>
      <c r="C10" s="43"/>
      <c r="D10" s="38" t="s">
        <v>137</v>
      </c>
      <c r="E10" s="43"/>
      <c r="F10" s="43"/>
      <c r="G10" s="43"/>
      <c r="H10" s="43"/>
      <c r="I10" s="129"/>
      <c r="J10" s="43"/>
      <c r="K10" s="46"/>
    </row>
    <row r="11" spans="1:70" s="1" customFormat="1" ht="36.950000000000003" customHeight="1">
      <c r="B11" s="42"/>
      <c r="C11" s="43"/>
      <c r="D11" s="43"/>
      <c r="E11" s="405" t="s">
        <v>789</v>
      </c>
      <c r="F11" s="404"/>
      <c r="G11" s="404"/>
      <c r="H11" s="404"/>
      <c r="I11" s="129"/>
      <c r="J11" s="43"/>
      <c r="K11" s="46"/>
    </row>
    <row r="12" spans="1:70" s="1" customFormat="1" ht="13.5">
      <c r="B12" s="42"/>
      <c r="C12" s="43"/>
      <c r="D12" s="43"/>
      <c r="E12" s="43"/>
      <c r="F12" s="43"/>
      <c r="G12" s="43"/>
      <c r="H12" s="43"/>
      <c r="I12" s="129"/>
      <c r="J12" s="43"/>
      <c r="K12" s="46"/>
    </row>
    <row r="13" spans="1:70" s="1" customFormat="1" ht="14.45" customHeight="1">
      <c r="B13" s="42"/>
      <c r="C13" s="43"/>
      <c r="D13" s="38" t="s">
        <v>21</v>
      </c>
      <c r="E13" s="43"/>
      <c r="F13" s="36" t="s">
        <v>24</v>
      </c>
      <c r="G13" s="43"/>
      <c r="H13" s="43"/>
      <c r="I13" s="130" t="s">
        <v>23</v>
      </c>
      <c r="J13" s="36" t="s">
        <v>24</v>
      </c>
      <c r="K13" s="46"/>
    </row>
    <row r="14" spans="1:70" s="1" customFormat="1" ht="14.45" customHeight="1">
      <c r="B14" s="42"/>
      <c r="C14" s="43"/>
      <c r="D14" s="38" t="s">
        <v>26</v>
      </c>
      <c r="E14" s="43"/>
      <c r="F14" s="36" t="s">
        <v>27</v>
      </c>
      <c r="G14" s="43"/>
      <c r="H14" s="43"/>
      <c r="I14" s="130" t="s">
        <v>28</v>
      </c>
      <c r="J14" s="131" t="str">
        <f>'Rekapitulace stavby'!AN8</f>
        <v>28. 1. 2016</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30" t="s">
        <v>34</v>
      </c>
      <c r="J17" s="36" t="str">
        <f>IF('Rekapitulace stavby'!AN11="","",'Rekapitulace stavby'!AN11)</f>
        <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35</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34</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37</v>
      </c>
      <c r="E22" s="43"/>
      <c r="F22" s="43"/>
      <c r="G22" s="43"/>
      <c r="H22" s="43"/>
      <c r="I22" s="130" t="s">
        <v>33</v>
      </c>
      <c r="J22" s="36" t="s">
        <v>24</v>
      </c>
      <c r="K22" s="46"/>
    </row>
    <row r="23" spans="2:11" s="1" customFormat="1" ht="18" customHeight="1">
      <c r="B23" s="42"/>
      <c r="C23" s="43"/>
      <c r="D23" s="43"/>
      <c r="E23" s="36" t="s">
        <v>38</v>
      </c>
      <c r="F23" s="43"/>
      <c r="G23" s="43"/>
      <c r="H23" s="43"/>
      <c r="I23" s="130" t="s">
        <v>34</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40</v>
      </c>
      <c r="E25" s="43"/>
      <c r="F25" s="43"/>
      <c r="G25" s="43"/>
      <c r="H25" s="43"/>
      <c r="I25" s="129"/>
      <c r="J25" s="43"/>
      <c r="K25" s="46"/>
    </row>
    <row r="26" spans="2:11" s="7" customFormat="1" ht="16.5" customHeight="1">
      <c r="B26" s="132"/>
      <c r="C26" s="133"/>
      <c r="D26" s="133"/>
      <c r="E26" s="367" t="s">
        <v>24</v>
      </c>
      <c r="F26" s="367"/>
      <c r="G26" s="367"/>
      <c r="H26" s="36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41</v>
      </c>
      <c r="E29" s="43"/>
      <c r="F29" s="43"/>
      <c r="G29" s="43"/>
      <c r="H29" s="43"/>
      <c r="I29" s="129"/>
      <c r="J29" s="139">
        <f>ROUND(J89,2)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43</v>
      </c>
      <c r="G31" s="43"/>
      <c r="H31" s="43"/>
      <c r="I31" s="140" t="s">
        <v>42</v>
      </c>
      <c r="J31" s="47" t="s">
        <v>44</v>
      </c>
      <c r="K31" s="46"/>
    </row>
    <row r="32" spans="2:11" s="1" customFormat="1" ht="14.45" customHeight="1">
      <c r="B32" s="42"/>
      <c r="C32" s="43"/>
      <c r="D32" s="50" t="s">
        <v>45</v>
      </c>
      <c r="E32" s="50" t="s">
        <v>46</v>
      </c>
      <c r="F32" s="141">
        <f>ROUND(SUM(BE89:BE164), 2)</f>
        <v>0</v>
      </c>
      <c r="G32" s="43"/>
      <c r="H32" s="43"/>
      <c r="I32" s="142">
        <v>0.21</v>
      </c>
      <c r="J32" s="141">
        <f>ROUND(ROUND((SUM(BE89:BE164)), 2)*I32, 2)</f>
        <v>0</v>
      </c>
      <c r="K32" s="46"/>
    </row>
    <row r="33" spans="2:11" s="1" customFormat="1" ht="14.45" customHeight="1">
      <c r="B33" s="42"/>
      <c r="C33" s="43"/>
      <c r="D33" s="43"/>
      <c r="E33" s="50" t="s">
        <v>47</v>
      </c>
      <c r="F33" s="141">
        <f>ROUND(SUM(BF89:BF164), 2)</f>
        <v>0</v>
      </c>
      <c r="G33" s="43"/>
      <c r="H33" s="43"/>
      <c r="I33" s="142">
        <v>0.15</v>
      </c>
      <c r="J33" s="141">
        <f>ROUND(ROUND((SUM(BF89:BF164)), 2)*I33, 2)</f>
        <v>0</v>
      </c>
      <c r="K33" s="46"/>
    </row>
    <row r="34" spans="2:11" s="1" customFormat="1" ht="14.45" hidden="1" customHeight="1">
      <c r="B34" s="42"/>
      <c r="C34" s="43"/>
      <c r="D34" s="43"/>
      <c r="E34" s="50" t="s">
        <v>48</v>
      </c>
      <c r="F34" s="141">
        <f>ROUND(SUM(BG89:BG164), 2)</f>
        <v>0</v>
      </c>
      <c r="G34" s="43"/>
      <c r="H34" s="43"/>
      <c r="I34" s="142">
        <v>0.21</v>
      </c>
      <c r="J34" s="141">
        <v>0</v>
      </c>
      <c r="K34" s="46"/>
    </row>
    <row r="35" spans="2:11" s="1" customFormat="1" ht="14.45" hidden="1" customHeight="1">
      <c r="B35" s="42"/>
      <c r="C35" s="43"/>
      <c r="D35" s="43"/>
      <c r="E35" s="50" t="s">
        <v>49</v>
      </c>
      <c r="F35" s="141">
        <f>ROUND(SUM(BH89:BH164), 2)</f>
        <v>0</v>
      </c>
      <c r="G35" s="43"/>
      <c r="H35" s="43"/>
      <c r="I35" s="142">
        <v>0.15</v>
      </c>
      <c r="J35" s="141">
        <v>0</v>
      </c>
      <c r="K35" s="46"/>
    </row>
    <row r="36" spans="2:11" s="1" customFormat="1" ht="14.45" hidden="1" customHeight="1">
      <c r="B36" s="42"/>
      <c r="C36" s="43"/>
      <c r="D36" s="43"/>
      <c r="E36" s="50" t="s">
        <v>50</v>
      </c>
      <c r="F36" s="141">
        <f>ROUND(SUM(BI89:BI164),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51</v>
      </c>
      <c r="E38" s="80"/>
      <c r="F38" s="80"/>
      <c r="G38" s="145" t="s">
        <v>52</v>
      </c>
      <c r="H38" s="146" t="s">
        <v>53</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139</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02" t="str">
        <f>E7</f>
        <v>Heřmanický potok - Svobodné Heřmanice, km 3,200-5,500</v>
      </c>
      <c r="F47" s="403"/>
      <c r="G47" s="403"/>
      <c r="H47" s="403"/>
      <c r="I47" s="129"/>
      <c r="J47" s="43"/>
      <c r="K47" s="46"/>
    </row>
    <row r="48" spans="2:11">
      <c r="B48" s="29"/>
      <c r="C48" s="38" t="s">
        <v>135</v>
      </c>
      <c r="D48" s="30"/>
      <c r="E48" s="30"/>
      <c r="F48" s="30"/>
      <c r="G48" s="30"/>
      <c r="H48" s="30"/>
      <c r="I48" s="128"/>
      <c r="J48" s="30"/>
      <c r="K48" s="32"/>
    </row>
    <row r="49" spans="2:47" s="1" customFormat="1" ht="16.5" customHeight="1">
      <c r="B49" s="42"/>
      <c r="C49" s="43"/>
      <c r="D49" s="43"/>
      <c r="E49" s="402" t="s">
        <v>772</v>
      </c>
      <c r="F49" s="404"/>
      <c r="G49" s="404"/>
      <c r="H49" s="404"/>
      <c r="I49" s="129"/>
      <c r="J49" s="43"/>
      <c r="K49" s="46"/>
    </row>
    <row r="50" spans="2:47" s="1" customFormat="1" ht="14.45" customHeight="1">
      <c r="B50" s="42"/>
      <c r="C50" s="38" t="s">
        <v>137</v>
      </c>
      <c r="D50" s="43"/>
      <c r="E50" s="43"/>
      <c r="F50" s="43"/>
      <c r="G50" s="43"/>
      <c r="H50" s="43"/>
      <c r="I50" s="129"/>
      <c r="J50" s="43"/>
      <c r="K50" s="46"/>
    </row>
    <row r="51" spans="2:47" s="1" customFormat="1" ht="17.25" customHeight="1">
      <c r="B51" s="42"/>
      <c r="C51" s="43"/>
      <c r="D51" s="43"/>
      <c r="E51" s="405" t="str">
        <f>E11</f>
        <v>02 - SO4_Soupis prací - podélné opevnění</v>
      </c>
      <c r="F51" s="404"/>
      <c r="G51" s="404"/>
      <c r="H51" s="404"/>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 xml:space="preserve"> </v>
      </c>
      <c r="G53" s="43"/>
      <c r="H53" s="43"/>
      <c r="I53" s="130" t="s">
        <v>28</v>
      </c>
      <c r="J53" s="131" t="str">
        <f>IF(J14="","",J14)</f>
        <v>28. 1. 2016</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 xml:space="preserve"> </v>
      </c>
      <c r="G55" s="43"/>
      <c r="H55" s="43"/>
      <c r="I55" s="130" t="s">
        <v>37</v>
      </c>
      <c r="J55" s="367" t="str">
        <f>E23</f>
        <v>Ing. Jana Palovská</v>
      </c>
      <c r="K55" s="46"/>
    </row>
    <row r="56" spans="2:47" s="1" customFormat="1" ht="14.45" customHeight="1">
      <c r="B56" s="42"/>
      <c r="C56" s="38" t="s">
        <v>35</v>
      </c>
      <c r="D56" s="43"/>
      <c r="E56" s="43"/>
      <c r="F56" s="36" t="str">
        <f>IF(E20="","",E20)</f>
        <v/>
      </c>
      <c r="G56" s="43"/>
      <c r="H56" s="43"/>
      <c r="I56" s="129"/>
      <c r="J56" s="406"/>
      <c r="K56" s="46"/>
    </row>
    <row r="57" spans="2:47" s="1" customFormat="1" ht="10.35" customHeight="1">
      <c r="B57" s="42"/>
      <c r="C57" s="43"/>
      <c r="D57" s="43"/>
      <c r="E57" s="43"/>
      <c r="F57" s="43"/>
      <c r="G57" s="43"/>
      <c r="H57" s="43"/>
      <c r="I57" s="129"/>
      <c r="J57" s="43"/>
      <c r="K57" s="46"/>
    </row>
    <row r="58" spans="2:47" s="1" customFormat="1" ht="29.25" customHeight="1">
      <c r="B58" s="42"/>
      <c r="C58" s="155" t="s">
        <v>140</v>
      </c>
      <c r="D58" s="143"/>
      <c r="E58" s="143"/>
      <c r="F58" s="143"/>
      <c r="G58" s="143"/>
      <c r="H58" s="143"/>
      <c r="I58" s="156"/>
      <c r="J58" s="157" t="s">
        <v>141</v>
      </c>
      <c r="K58" s="158"/>
    </row>
    <row r="59" spans="2:47" s="1" customFormat="1" ht="10.35" customHeight="1">
      <c r="B59" s="42"/>
      <c r="C59" s="43"/>
      <c r="D59" s="43"/>
      <c r="E59" s="43"/>
      <c r="F59" s="43"/>
      <c r="G59" s="43"/>
      <c r="H59" s="43"/>
      <c r="I59" s="129"/>
      <c r="J59" s="43"/>
      <c r="K59" s="46"/>
    </row>
    <row r="60" spans="2:47" s="1" customFormat="1" ht="29.25" customHeight="1">
      <c r="B60" s="42"/>
      <c r="C60" s="159" t="s">
        <v>142</v>
      </c>
      <c r="D60" s="43"/>
      <c r="E60" s="43"/>
      <c r="F60" s="43"/>
      <c r="G60" s="43"/>
      <c r="H60" s="43"/>
      <c r="I60" s="129"/>
      <c r="J60" s="139">
        <f>J89</f>
        <v>0</v>
      </c>
      <c r="K60" s="46"/>
      <c r="AU60" s="25" t="s">
        <v>143</v>
      </c>
    </row>
    <row r="61" spans="2:47" s="8" customFormat="1" ht="24.95" customHeight="1">
      <c r="B61" s="160"/>
      <c r="C61" s="161"/>
      <c r="D61" s="162" t="s">
        <v>144</v>
      </c>
      <c r="E61" s="163"/>
      <c r="F61" s="163"/>
      <c r="G61" s="163"/>
      <c r="H61" s="163"/>
      <c r="I61" s="164"/>
      <c r="J61" s="165">
        <f>J90</f>
        <v>0</v>
      </c>
      <c r="K61" s="166"/>
    </row>
    <row r="62" spans="2:47" s="9" customFormat="1" ht="19.899999999999999" customHeight="1">
      <c r="B62" s="167"/>
      <c r="C62" s="168"/>
      <c r="D62" s="169" t="s">
        <v>145</v>
      </c>
      <c r="E62" s="170"/>
      <c r="F62" s="170"/>
      <c r="G62" s="170"/>
      <c r="H62" s="170"/>
      <c r="I62" s="171"/>
      <c r="J62" s="172">
        <f>J91</f>
        <v>0</v>
      </c>
      <c r="K62" s="173"/>
    </row>
    <row r="63" spans="2:47" s="9" customFormat="1" ht="19.899999999999999" customHeight="1">
      <c r="B63" s="167"/>
      <c r="C63" s="168"/>
      <c r="D63" s="169" t="s">
        <v>213</v>
      </c>
      <c r="E63" s="170"/>
      <c r="F63" s="170"/>
      <c r="G63" s="170"/>
      <c r="H63" s="170"/>
      <c r="I63" s="171"/>
      <c r="J63" s="172">
        <f>J109</f>
        <v>0</v>
      </c>
      <c r="K63" s="173"/>
    </row>
    <row r="64" spans="2:47" s="9" customFormat="1" ht="19.899999999999999" customHeight="1">
      <c r="B64" s="167"/>
      <c r="C64" s="168"/>
      <c r="D64" s="169" t="s">
        <v>214</v>
      </c>
      <c r="E64" s="170"/>
      <c r="F64" s="170"/>
      <c r="G64" s="170"/>
      <c r="H64" s="170"/>
      <c r="I64" s="171"/>
      <c r="J64" s="172">
        <f>J120</f>
        <v>0</v>
      </c>
      <c r="K64" s="173"/>
    </row>
    <row r="65" spans="2:12" s="9" customFormat="1" ht="19.899999999999999" customHeight="1">
      <c r="B65" s="167"/>
      <c r="C65" s="168"/>
      <c r="D65" s="169" t="s">
        <v>430</v>
      </c>
      <c r="E65" s="170"/>
      <c r="F65" s="170"/>
      <c r="G65" s="170"/>
      <c r="H65" s="170"/>
      <c r="I65" s="171"/>
      <c r="J65" s="172">
        <f>J142</f>
        <v>0</v>
      </c>
      <c r="K65" s="173"/>
    </row>
    <row r="66" spans="2:12" s="9" customFormat="1" ht="19.899999999999999" customHeight="1">
      <c r="B66" s="167"/>
      <c r="C66" s="168"/>
      <c r="D66" s="169" t="s">
        <v>215</v>
      </c>
      <c r="E66" s="170"/>
      <c r="F66" s="170"/>
      <c r="G66" s="170"/>
      <c r="H66" s="170"/>
      <c r="I66" s="171"/>
      <c r="J66" s="172">
        <f>J152</f>
        <v>0</v>
      </c>
      <c r="K66" s="173"/>
    </row>
    <row r="67" spans="2:12" s="9" customFormat="1" ht="14.85" customHeight="1">
      <c r="B67" s="167"/>
      <c r="C67" s="168"/>
      <c r="D67" s="169" t="s">
        <v>216</v>
      </c>
      <c r="E67" s="170"/>
      <c r="F67" s="170"/>
      <c r="G67" s="170"/>
      <c r="H67" s="170"/>
      <c r="I67" s="171"/>
      <c r="J67" s="172">
        <f>J156</f>
        <v>0</v>
      </c>
      <c r="K67" s="173"/>
    </row>
    <row r="68" spans="2:12" s="1" customFormat="1" ht="21.75" customHeight="1">
      <c r="B68" s="42"/>
      <c r="C68" s="43"/>
      <c r="D68" s="43"/>
      <c r="E68" s="43"/>
      <c r="F68" s="43"/>
      <c r="G68" s="43"/>
      <c r="H68" s="43"/>
      <c r="I68" s="129"/>
      <c r="J68" s="43"/>
      <c r="K68" s="46"/>
    </row>
    <row r="69" spans="2:12" s="1" customFormat="1" ht="6.95" customHeight="1">
      <c r="B69" s="57"/>
      <c r="C69" s="58"/>
      <c r="D69" s="58"/>
      <c r="E69" s="58"/>
      <c r="F69" s="58"/>
      <c r="G69" s="58"/>
      <c r="H69" s="58"/>
      <c r="I69" s="150"/>
      <c r="J69" s="58"/>
      <c r="K69" s="59"/>
    </row>
    <row r="73" spans="2:12" s="1" customFormat="1" ht="6.95" customHeight="1">
      <c r="B73" s="60"/>
      <c r="C73" s="61"/>
      <c r="D73" s="61"/>
      <c r="E73" s="61"/>
      <c r="F73" s="61"/>
      <c r="G73" s="61"/>
      <c r="H73" s="61"/>
      <c r="I73" s="153"/>
      <c r="J73" s="61"/>
      <c r="K73" s="61"/>
      <c r="L73" s="62"/>
    </row>
    <row r="74" spans="2:12" s="1" customFormat="1" ht="36.950000000000003" customHeight="1">
      <c r="B74" s="42"/>
      <c r="C74" s="63" t="s">
        <v>146</v>
      </c>
      <c r="D74" s="64"/>
      <c r="E74" s="64"/>
      <c r="F74" s="64"/>
      <c r="G74" s="64"/>
      <c r="H74" s="64"/>
      <c r="I74" s="174"/>
      <c r="J74" s="64"/>
      <c r="K74" s="64"/>
      <c r="L74" s="62"/>
    </row>
    <row r="75" spans="2:12" s="1" customFormat="1" ht="6.95" customHeight="1">
      <c r="B75" s="42"/>
      <c r="C75" s="64"/>
      <c r="D75" s="64"/>
      <c r="E75" s="64"/>
      <c r="F75" s="64"/>
      <c r="G75" s="64"/>
      <c r="H75" s="64"/>
      <c r="I75" s="174"/>
      <c r="J75" s="64"/>
      <c r="K75" s="64"/>
      <c r="L75" s="62"/>
    </row>
    <row r="76" spans="2:12" s="1" customFormat="1" ht="14.45" customHeight="1">
      <c r="B76" s="42"/>
      <c r="C76" s="66" t="s">
        <v>18</v>
      </c>
      <c r="D76" s="64"/>
      <c r="E76" s="64"/>
      <c r="F76" s="64"/>
      <c r="G76" s="64"/>
      <c r="H76" s="64"/>
      <c r="I76" s="174"/>
      <c r="J76" s="64"/>
      <c r="K76" s="64"/>
      <c r="L76" s="62"/>
    </row>
    <row r="77" spans="2:12" s="1" customFormat="1" ht="16.5" customHeight="1">
      <c r="B77" s="42"/>
      <c r="C77" s="64"/>
      <c r="D77" s="64"/>
      <c r="E77" s="407" t="str">
        <f>E7</f>
        <v>Heřmanický potok - Svobodné Heřmanice, km 3,200-5,500</v>
      </c>
      <c r="F77" s="408"/>
      <c r="G77" s="408"/>
      <c r="H77" s="408"/>
      <c r="I77" s="174"/>
      <c r="J77" s="64"/>
      <c r="K77" s="64"/>
      <c r="L77" s="62"/>
    </row>
    <row r="78" spans="2:12">
      <c r="B78" s="29"/>
      <c r="C78" s="66" t="s">
        <v>135</v>
      </c>
      <c r="D78" s="175"/>
      <c r="E78" s="175"/>
      <c r="F78" s="175"/>
      <c r="G78" s="175"/>
      <c r="H78" s="175"/>
      <c r="J78" s="175"/>
      <c r="K78" s="175"/>
      <c r="L78" s="176"/>
    </row>
    <row r="79" spans="2:12" s="1" customFormat="1" ht="16.5" customHeight="1">
      <c r="B79" s="42"/>
      <c r="C79" s="64"/>
      <c r="D79" s="64"/>
      <c r="E79" s="407" t="s">
        <v>772</v>
      </c>
      <c r="F79" s="409"/>
      <c r="G79" s="409"/>
      <c r="H79" s="409"/>
      <c r="I79" s="174"/>
      <c r="J79" s="64"/>
      <c r="K79" s="64"/>
      <c r="L79" s="62"/>
    </row>
    <row r="80" spans="2:12" s="1" customFormat="1" ht="14.45" customHeight="1">
      <c r="B80" s="42"/>
      <c r="C80" s="66" t="s">
        <v>137</v>
      </c>
      <c r="D80" s="64"/>
      <c r="E80" s="64"/>
      <c r="F80" s="64"/>
      <c r="G80" s="64"/>
      <c r="H80" s="64"/>
      <c r="I80" s="174"/>
      <c r="J80" s="64"/>
      <c r="K80" s="64"/>
      <c r="L80" s="62"/>
    </row>
    <row r="81" spans="2:65" s="1" customFormat="1" ht="17.25" customHeight="1">
      <c r="B81" s="42"/>
      <c r="C81" s="64"/>
      <c r="D81" s="64"/>
      <c r="E81" s="378" t="str">
        <f>E11</f>
        <v>02 - SO4_Soupis prací - podélné opevnění</v>
      </c>
      <c r="F81" s="409"/>
      <c r="G81" s="409"/>
      <c r="H81" s="409"/>
      <c r="I81" s="174"/>
      <c r="J81" s="64"/>
      <c r="K81" s="64"/>
      <c r="L81" s="62"/>
    </row>
    <row r="82" spans="2:65" s="1" customFormat="1" ht="6.95" customHeight="1">
      <c r="B82" s="42"/>
      <c r="C82" s="64"/>
      <c r="D82" s="64"/>
      <c r="E82" s="64"/>
      <c r="F82" s="64"/>
      <c r="G82" s="64"/>
      <c r="H82" s="64"/>
      <c r="I82" s="174"/>
      <c r="J82" s="64"/>
      <c r="K82" s="64"/>
      <c r="L82" s="62"/>
    </row>
    <row r="83" spans="2:65" s="1" customFormat="1" ht="18" customHeight="1">
      <c r="B83" s="42"/>
      <c r="C83" s="66" t="s">
        <v>26</v>
      </c>
      <c r="D83" s="64"/>
      <c r="E83" s="64"/>
      <c r="F83" s="177" t="str">
        <f>F14</f>
        <v xml:space="preserve"> </v>
      </c>
      <c r="G83" s="64"/>
      <c r="H83" s="64"/>
      <c r="I83" s="178" t="s">
        <v>28</v>
      </c>
      <c r="J83" s="74" t="str">
        <f>IF(J14="","",J14)</f>
        <v>28. 1. 2016</v>
      </c>
      <c r="K83" s="64"/>
      <c r="L83" s="62"/>
    </row>
    <row r="84" spans="2:65" s="1" customFormat="1" ht="6.95" customHeight="1">
      <c r="B84" s="42"/>
      <c r="C84" s="64"/>
      <c r="D84" s="64"/>
      <c r="E84" s="64"/>
      <c r="F84" s="64"/>
      <c r="G84" s="64"/>
      <c r="H84" s="64"/>
      <c r="I84" s="174"/>
      <c r="J84" s="64"/>
      <c r="K84" s="64"/>
      <c r="L84" s="62"/>
    </row>
    <row r="85" spans="2:65" s="1" customFormat="1">
      <c r="B85" s="42"/>
      <c r="C85" s="66" t="s">
        <v>32</v>
      </c>
      <c r="D85" s="64"/>
      <c r="E85" s="64"/>
      <c r="F85" s="177" t="str">
        <f>E17</f>
        <v xml:space="preserve"> </v>
      </c>
      <c r="G85" s="64"/>
      <c r="H85" s="64"/>
      <c r="I85" s="178" t="s">
        <v>37</v>
      </c>
      <c r="J85" s="177" t="str">
        <f>E23</f>
        <v>Ing. Jana Palovská</v>
      </c>
      <c r="K85" s="64"/>
      <c r="L85" s="62"/>
    </row>
    <row r="86" spans="2:65" s="1" customFormat="1" ht="14.45" customHeight="1">
      <c r="B86" s="42"/>
      <c r="C86" s="66" t="s">
        <v>35</v>
      </c>
      <c r="D86" s="64"/>
      <c r="E86" s="64"/>
      <c r="F86" s="177" t="str">
        <f>IF(E20="","",E20)</f>
        <v/>
      </c>
      <c r="G86" s="64"/>
      <c r="H86" s="64"/>
      <c r="I86" s="174"/>
      <c r="J86" s="64"/>
      <c r="K86" s="64"/>
      <c r="L86" s="62"/>
    </row>
    <row r="87" spans="2:65" s="1" customFormat="1" ht="10.35" customHeight="1">
      <c r="B87" s="42"/>
      <c r="C87" s="64"/>
      <c r="D87" s="64"/>
      <c r="E87" s="64"/>
      <c r="F87" s="64"/>
      <c r="G87" s="64"/>
      <c r="H87" s="64"/>
      <c r="I87" s="174"/>
      <c r="J87" s="64"/>
      <c r="K87" s="64"/>
      <c r="L87" s="62"/>
    </row>
    <row r="88" spans="2:65" s="10" customFormat="1" ht="29.25" customHeight="1">
      <c r="B88" s="179"/>
      <c r="C88" s="180" t="s">
        <v>147</v>
      </c>
      <c r="D88" s="181" t="s">
        <v>60</v>
      </c>
      <c r="E88" s="181" t="s">
        <v>56</v>
      </c>
      <c r="F88" s="181" t="s">
        <v>148</v>
      </c>
      <c r="G88" s="181" t="s">
        <v>149</v>
      </c>
      <c r="H88" s="181" t="s">
        <v>150</v>
      </c>
      <c r="I88" s="182" t="s">
        <v>151</v>
      </c>
      <c r="J88" s="181" t="s">
        <v>141</v>
      </c>
      <c r="K88" s="183" t="s">
        <v>152</v>
      </c>
      <c r="L88" s="184"/>
      <c r="M88" s="82" t="s">
        <v>153</v>
      </c>
      <c r="N88" s="83" t="s">
        <v>45</v>
      </c>
      <c r="O88" s="83" t="s">
        <v>154</v>
      </c>
      <c r="P88" s="83" t="s">
        <v>155</v>
      </c>
      <c r="Q88" s="83" t="s">
        <v>156</v>
      </c>
      <c r="R88" s="83" t="s">
        <v>157</v>
      </c>
      <c r="S88" s="83" t="s">
        <v>158</v>
      </c>
      <c r="T88" s="84" t="s">
        <v>159</v>
      </c>
    </row>
    <row r="89" spans="2:65" s="1" customFormat="1" ht="29.25" customHeight="1">
      <c r="B89" s="42"/>
      <c r="C89" s="88" t="s">
        <v>142</v>
      </c>
      <c r="D89" s="64"/>
      <c r="E89" s="64"/>
      <c r="F89" s="64"/>
      <c r="G89" s="64"/>
      <c r="H89" s="64"/>
      <c r="I89" s="174"/>
      <c r="J89" s="185">
        <f>BK89</f>
        <v>0</v>
      </c>
      <c r="K89" s="64"/>
      <c r="L89" s="62"/>
      <c r="M89" s="85"/>
      <c r="N89" s="86"/>
      <c r="O89" s="86"/>
      <c r="P89" s="186">
        <f>P90</f>
        <v>0</v>
      </c>
      <c r="Q89" s="86"/>
      <c r="R89" s="186">
        <f>R90</f>
        <v>1804.6384063999999</v>
      </c>
      <c r="S89" s="86"/>
      <c r="T89" s="187">
        <f>T90</f>
        <v>0</v>
      </c>
      <c r="AT89" s="25" t="s">
        <v>74</v>
      </c>
      <c r="AU89" s="25" t="s">
        <v>143</v>
      </c>
      <c r="BK89" s="188">
        <f>BK90</f>
        <v>0</v>
      </c>
    </row>
    <row r="90" spans="2:65" s="11" customFormat="1" ht="37.35" customHeight="1">
      <c r="B90" s="189"/>
      <c r="C90" s="190"/>
      <c r="D90" s="191" t="s">
        <v>74</v>
      </c>
      <c r="E90" s="192" t="s">
        <v>160</v>
      </c>
      <c r="F90" s="192" t="s">
        <v>161</v>
      </c>
      <c r="G90" s="190"/>
      <c r="H90" s="190"/>
      <c r="I90" s="193"/>
      <c r="J90" s="194">
        <f>BK90</f>
        <v>0</v>
      </c>
      <c r="K90" s="190"/>
      <c r="L90" s="195"/>
      <c r="M90" s="196"/>
      <c r="N90" s="197"/>
      <c r="O90" s="197"/>
      <c r="P90" s="198">
        <f>P91+P109+P120+P142+P152</f>
        <v>0</v>
      </c>
      <c r="Q90" s="197"/>
      <c r="R90" s="198">
        <f>R91+R109+R120+R142+R152</f>
        <v>1804.6384063999999</v>
      </c>
      <c r="S90" s="197"/>
      <c r="T90" s="199">
        <f>T91+T109+T120+T142+T152</f>
        <v>0</v>
      </c>
      <c r="AR90" s="200" t="s">
        <v>25</v>
      </c>
      <c r="AT90" s="201" t="s">
        <v>74</v>
      </c>
      <c r="AU90" s="201" t="s">
        <v>75</v>
      </c>
      <c r="AY90" s="200" t="s">
        <v>162</v>
      </c>
      <c r="BK90" s="202">
        <f>BK91+BK109+BK120+BK142+BK152</f>
        <v>0</v>
      </c>
    </row>
    <row r="91" spans="2:65" s="11" customFormat="1" ht="19.899999999999999" customHeight="1">
      <c r="B91" s="189"/>
      <c r="C91" s="190"/>
      <c r="D91" s="191" t="s">
        <v>74</v>
      </c>
      <c r="E91" s="203" t="s">
        <v>25</v>
      </c>
      <c r="F91" s="203" t="s">
        <v>163</v>
      </c>
      <c r="G91" s="190"/>
      <c r="H91" s="190"/>
      <c r="I91" s="193"/>
      <c r="J91" s="204">
        <f>BK91</f>
        <v>0</v>
      </c>
      <c r="K91" s="190"/>
      <c r="L91" s="195"/>
      <c r="M91" s="196"/>
      <c r="N91" s="197"/>
      <c r="O91" s="197"/>
      <c r="P91" s="198">
        <f>SUM(P92:P108)</f>
        <v>0</v>
      </c>
      <c r="Q91" s="197"/>
      <c r="R91" s="198">
        <f>SUM(R92:R108)</f>
        <v>0</v>
      </c>
      <c r="S91" s="197"/>
      <c r="T91" s="199">
        <f>SUM(T92:T108)</f>
        <v>0</v>
      </c>
      <c r="AR91" s="200" t="s">
        <v>25</v>
      </c>
      <c r="AT91" s="201" t="s">
        <v>74</v>
      </c>
      <c r="AU91" s="201" t="s">
        <v>25</v>
      </c>
      <c r="AY91" s="200" t="s">
        <v>162</v>
      </c>
      <c r="BK91" s="202">
        <f>SUM(BK92:BK108)</f>
        <v>0</v>
      </c>
    </row>
    <row r="92" spans="2:65" s="1" customFormat="1" ht="38.25" customHeight="1">
      <c r="B92" s="42"/>
      <c r="C92" s="205" t="s">
        <v>9</v>
      </c>
      <c r="D92" s="205" t="s">
        <v>164</v>
      </c>
      <c r="E92" s="206" t="s">
        <v>562</v>
      </c>
      <c r="F92" s="207" t="s">
        <v>563</v>
      </c>
      <c r="G92" s="208" t="s">
        <v>167</v>
      </c>
      <c r="H92" s="209">
        <v>364.14</v>
      </c>
      <c r="I92" s="210"/>
      <c r="J92" s="211">
        <f>ROUND(I92*H92,2)</f>
        <v>0</v>
      </c>
      <c r="K92" s="207" t="s">
        <v>168</v>
      </c>
      <c r="L92" s="62"/>
      <c r="M92" s="212" t="s">
        <v>24</v>
      </c>
      <c r="N92" s="213" t="s">
        <v>46</v>
      </c>
      <c r="O92" s="43"/>
      <c r="P92" s="214">
        <f>O92*H92</f>
        <v>0</v>
      </c>
      <c r="Q92" s="214">
        <v>0</v>
      </c>
      <c r="R92" s="214">
        <f>Q92*H92</f>
        <v>0</v>
      </c>
      <c r="S92" s="214">
        <v>0</v>
      </c>
      <c r="T92" s="215">
        <f>S92*H92</f>
        <v>0</v>
      </c>
      <c r="AR92" s="25" t="s">
        <v>169</v>
      </c>
      <c r="AT92" s="25" t="s">
        <v>164</v>
      </c>
      <c r="AU92" s="25" t="s">
        <v>83</v>
      </c>
      <c r="AY92" s="25" t="s">
        <v>162</v>
      </c>
      <c r="BE92" s="216">
        <f>IF(N92="základní",J92,0)</f>
        <v>0</v>
      </c>
      <c r="BF92" s="216">
        <f>IF(N92="snížená",J92,0)</f>
        <v>0</v>
      </c>
      <c r="BG92" s="216">
        <f>IF(N92="zákl. přenesená",J92,0)</f>
        <v>0</v>
      </c>
      <c r="BH92" s="216">
        <f>IF(N92="sníž. přenesená",J92,0)</f>
        <v>0</v>
      </c>
      <c r="BI92" s="216">
        <f>IF(N92="nulová",J92,0)</f>
        <v>0</v>
      </c>
      <c r="BJ92" s="25" t="s">
        <v>25</v>
      </c>
      <c r="BK92" s="216">
        <f>ROUND(I92*H92,2)</f>
        <v>0</v>
      </c>
      <c r="BL92" s="25" t="s">
        <v>169</v>
      </c>
      <c r="BM92" s="25" t="s">
        <v>790</v>
      </c>
    </row>
    <row r="93" spans="2:65" s="1" customFormat="1" ht="175.5">
      <c r="B93" s="42"/>
      <c r="C93" s="64"/>
      <c r="D93" s="217" t="s">
        <v>171</v>
      </c>
      <c r="E93" s="64"/>
      <c r="F93" s="218" t="s">
        <v>241</v>
      </c>
      <c r="G93" s="64"/>
      <c r="H93" s="64"/>
      <c r="I93" s="174"/>
      <c r="J93" s="64"/>
      <c r="K93" s="64"/>
      <c r="L93" s="62"/>
      <c r="M93" s="219"/>
      <c r="N93" s="43"/>
      <c r="O93" s="43"/>
      <c r="P93" s="43"/>
      <c r="Q93" s="43"/>
      <c r="R93" s="43"/>
      <c r="S93" s="43"/>
      <c r="T93" s="79"/>
      <c r="AT93" s="25" t="s">
        <v>171</v>
      </c>
      <c r="AU93" s="25" t="s">
        <v>83</v>
      </c>
    </row>
    <row r="94" spans="2:65" s="12" customFormat="1" ht="13.5">
      <c r="B94" s="220"/>
      <c r="C94" s="221"/>
      <c r="D94" s="217" t="s">
        <v>173</v>
      </c>
      <c r="E94" s="222" t="s">
        <v>197</v>
      </c>
      <c r="F94" s="223" t="s">
        <v>791</v>
      </c>
      <c r="G94" s="221"/>
      <c r="H94" s="224">
        <v>364.14</v>
      </c>
      <c r="I94" s="225"/>
      <c r="J94" s="221"/>
      <c r="K94" s="221"/>
      <c r="L94" s="226"/>
      <c r="M94" s="227"/>
      <c r="N94" s="228"/>
      <c r="O94" s="228"/>
      <c r="P94" s="228"/>
      <c r="Q94" s="228"/>
      <c r="R94" s="228"/>
      <c r="S94" s="228"/>
      <c r="T94" s="229"/>
      <c r="AT94" s="230" t="s">
        <v>173</v>
      </c>
      <c r="AU94" s="230" t="s">
        <v>83</v>
      </c>
      <c r="AV94" s="12" t="s">
        <v>83</v>
      </c>
      <c r="AW94" s="12" t="s">
        <v>39</v>
      </c>
      <c r="AX94" s="12" t="s">
        <v>25</v>
      </c>
      <c r="AY94" s="230" t="s">
        <v>162</v>
      </c>
    </row>
    <row r="95" spans="2:65" s="1" customFormat="1" ht="38.25" customHeight="1">
      <c r="B95" s="42"/>
      <c r="C95" s="205" t="s">
        <v>653</v>
      </c>
      <c r="D95" s="205" t="s">
        <v>164</v>
      </c>
      <c r="E95" s="206" t="s">
        <v>175</v>
      </c>
      <c r="F95" s="207" t="s">
        <v>512</v>
      </c>
      <c r="G95" s="208" t="s">
        <v>167</v>
      </c>
      <c r="H95" s="209">
        <v>702.48</v>
      </c>
      <c r="I95" s="210"/>
      <c r="J95" s="211">
        <f>ROUND(I95*H95,2)</f>
        <v>0</v>
      </c>
      <c r="K95" s="207" t="s">
        <v>168</v>
      </c>
      <c r="L95" s="62"/>
      <c r="M95" s="212" t="s">
        <v>24</v>
      </c>
      <c r="N95" s="213" t="s">
        <v>46</v>
      </c>
      <c r="O95" s="43"/>
      <c r="P95" s="214">
        <f>O95*H95</f>
        <v>0</v>
      </c>
      <c r="Q95" s="214">
        <v>0</v>
      </c>
      <c r="R95" s="214">
        <f>Q95*H95</f>
        <v>0</v>
      </c>
      <c r="S95" s="214">
        <v>0</v>
      </c>
      <c r="T95" s="215">
        <f>S95*H95</f>
        <v>0</v>
      </c>
      <c r="AR95" s="25" t="s">
        <v>169</v>
      </c>
      <c r="AT95" s="25" t="s">
        <v>164</v>
      </c>
      <c r="AU95" s="25" t="s">
        <v>83</v>
      </c>
      <c r="AY95" s="25" t="s">
        <v>162</v>
      </c>
      <c r="BE95" s="216">
        <f>IF(N95="základní",J95,0)</f>
        <v>0</v>
      </c>
      <c r="BF95" s="216">
        <f>IF(N95="snížená",J95,0)</f>
        <v>0</v>
      </c>
      <c r="BG95" s="216">
        <f>IF(N95="zákl. přenesená",J95,0)</f>
        <v>0</v>
      </c>
      <c r="BH95" s="216">
        <f>IF(N95="sníž. přenesená",J95,0)</f>
        <v>0</v>
      </c>
      <c r="BI95" s="216">
        <f>IF(N95="nulová",J95,0)</f>
        <v>0</v>
      </c>
      <c r="BJ95" s="25" t="s">
        <v>25</v>
      </c>
      <c r="BK95" s="216">
        <f>ROUND(I95*H95,2)</f>
        <v>0</v>
      </c>
      <c r="BL95" s="25" t="s">
        <v>169</v>
      </c>
      <c r="BM95" s="25" t="s">
        <v>777</v>
      </c>
    </row>
    <row r="96" spans="2:65" s="1" customFormat="1" ht="175.5">
      <c r="B96" s="42"/>
      <c r="C96" s="64"/>
      <c r="D96" s="217" t="s">
        <v>171</v>
      </c>
      <c r="E96" s="64"/>
      <c r="F96" s="218" t="s">
        <v>178</v>
      </c>
      <c r="G96" s="64"/>
      <c r="H96" s="64"/>
      <c r="I96" s="174"/>
      <c r="J96" s="64"/>
      <c r="K96" s="64"/>
      <c r="L96" s="62"/>
      <c r="M96" s="219"/>
      <c r="N96" s="43"/>
      <c r="O96" s="43"/>
      <c r="P96" s="43"/>
      <c r="Q96" s="43"/>
      <c r="R96" s="43"/>
      <c r="S96" s="43"/>
      <c r="T96" s="79"/>
      <c r="AT96" s="25" t="s">
        <v>171</v>
      </c>
      <c r="AU96" s="25" t="s">
        <v>83</v>
      </c>
    </row>
    <row r="97" spans="2:65" s="12" customFormat="1" ht="13.5">
      <c r="B97" s="220"/>
      <c r="C97" s="221"/>
      <c r="D97" s="217" t="s">
        <v>173</v>
      </c>
      <c r="E97" s="222" t="s">
        <v>372</v>
      </c>
      <c r="F97" s="223" t="s">
        <v>792</v>
      </c>
      <c r="G97" s="221"/>
      <c r="H97" s="224">
        <v>702.48</v>
      </c>
      <c r="I97" s="225"/>
      <c r="J97" s="221"/>
      <c r="K97" s="221"/>
      <c r="L97" s="226"/>
      <c r="M97" s="227"/>
      <c r="N97" s="228"/>
      <c r="O97" s="228"/>
      <c r="P97" s="228"/>
      <c r="Q97" s="228"/>
      <c r="R97" s="228"/>
      <c r="S97" s="228"/>
      <c r="T97" s="229"/>
      <c r="AT97" s="230" t="s">
        <v>173</v>
      </c>
      <c r="AU97" s="230" t="s">
        <v>83</v>
      </c>
      <c r="AV97" s="12" t="s">
        <v>83</v>
      </c>
      <c r="AW97" s="12" t="s">
        <v>39</v>
      </c>
      <c r="AX97" s="12" t="s">
        <v>25</v>
      </c>
      <c r="AY97" s="230" t="s">
        <v>162</v>
      </c>
    </row>
    <row r="98" spans="2:65" s="1" customFormat="1" ht="38.25" customHeight="1">
      <c r="B98" s="42"/>
      <c r="C98" s="205" t="s">
        <v>503</v>
      </c>
      <c r="D98" s="205" t="s">
        <v>164</v>
      </c>
      <c r="E98" s="206" t="s">
        <v>246</v>
      </c>
      <c r="F98" s="207" t="s">
        <v>247</v>
      </c>
      <c r="G98" s="208" t="s">
        <v>167</v>
      </c>
      <c r="H98" s="209">
        <v>3.6</v>
      </c>
      <c r="I98" s="210"/>
      <c r="J98" s="211">
        <f>ROUND(I98*H98,2)</f>
        <v>0</v>
      </c>
      <c r="K98" s="207" t="s">
        <v>168</v>
      </c>
      <c r="L98" s="62"/>
      <c r="M98" s="212" t="s">
        <v>24</v>
      </c>
      <c r="N98" s="213" t="s">
        <v>46</v>
      </c>
      <c r="O98" s="43"/>
      <c r="P98" s="214">
        <f>O98*H98</f>
        <v>0</v>
      </c>
      <c r="Q98" s="214">
        <v>0</v>
      </c>
      <c r="R98" s="214">
        <f>Q98*H98</f>
        <v>0</v>
      </c>
      <c r="S98" s="214">
        <v>0</v>
      </c>
      <c r="T98" s="215">
        <f>S98*H98</f>
        <v>0</v>
      </c>
      <c r="AR98" s="25" t="s">
        <v>169</v>
      </c>
      <c r="AT98" s="25" t="s">
        <v>164</v>
      </c>
      <c r="AU98" s="25" t="s">
        <v>83</v>
      </c>
      <c r="AY98" s="25" t="s">
        <v>162</v>
      </c>
      <c r="BE98" s="216">
        <f>IF(N98="základní",J98,0)</f>
        <v>0</v>
      </c>
      <c r="BF98" s="216">
        <f>IF(N98="snížená",J98,0)</f>
        <v>0</v>
      </c>
      <c r="BG98" s="216">
        <f>IF(N98="zákl. přenesená",J98,0)</f>
        <v>0</v>
      </c>
      <c r="BH98" s="216">
        <f>IF(N98="sníž. přenesená",J98,0)</f>
        <v>0</v>
      </c>
      <c r="BI98" s="216">
        <f>IF(N98="nulová",J98,0)</f>
        <v>0</v>
      </c>
      <c r="BJ98" s="25" t="s">
        <v>25</v>
      </c>
      <c r="BK98" s="216">
        <f>ROUND(I98*H98,2)</f>
        <v>0</v>
      </c>
      <c r="BL98" s="25" t="s">
        <v>169</v>
      </c>
      <c r="BM98" s="25" t="s">
        <v>793</v>
      </c>
    </row>
    <row r="99" spans="2:65" s="1" customFormat="1" ht="175.5">
      <c r="B99" s="42"/>
      <c r="C99" s="64"/>
      <c r="D99" s="217" t="s">
        <v>171</v>
      </c>
      <c r="E99" s="64"/>
      <c r="F99" s="218" t="s">
        <v>178</v>
      </c>
      <c r="G99" s="64"/>
      <c r="H99" s="64"/>
      <c r="I99" s="174"/>
      <c r="J99" s="64"/>
      <c r="K99" s="64"/>
      <c r="L99" s="62"/>
      <c r="M99" s="219"/>
      <c r="N99" s="43"/>
      <c r="O99" s="43"/>
      <c r="P99" s="43"/>
      <c r="Q99" s="43"/>
      <c r="R99" s="43"/>
      <c r="S99" s="43"/>
      <c r="T99" s="79"/>
      <c r="AT99" s="25" t="s">
        <v>171</v>
      </c>
      <c r="AU99" s="25" t="s">
        <v>83</v>
      </c>
    </row>
    <row r="100" spans="2:65" s="12" customFormat="1" ht="13.5">
      <c r="B100" s="220"/>
      <c r="C100" s="221"/>
      <c r="D100" s="217" t="s">
        <v>173</v>
      </c>
      <c r="E100" s="222" t="s">
        <v>426</v>
      </c>
      <c r="F100" s="223" t="s">
        <v>465</v>
      </c>
      <c r="G100" s="221"/>
      <c r="H100" s="224">
        <v>3.6</v>
      </c>
      <c r="I100" s="225"/>
      <c r="J100" s="221"/>
      <c r="K100" s="221"/>
      <c r="L100" s="226"/>
      <c r="M100" s="227"/>
      <c r="N100" s="228"/>
      <c r="O100" s="228"/>
      <c r="P100" s="228"/>
      <c r="Q100" s="228"/>
      <c r="R100" s="228"/>
      <c r="S100" s="228"/>
      <c r="T100" s="229"/>
      <c r="AT100" s="230" t="s">
        <v>173</v>
      </c>
      <c r="AU100" s="230" t="s">
        <v>83</v>
      </c>
      <c r="AV100" s="12" t="s">
        <v>83</v>
      </c>
      <c r="AW100" s="12" t="s">
        <v>39</v>
      </c>
      <c r="AX100" s="12" t="s">
        <v>25</v>
      </c>
      <c r="AY100" s="230" t="s">
        <v>162</v>
      </c>
    </row>
    <row r="101" spans="2:65" s="1" customFormat="1" ht="16.5" customHeight="1">
      <c r="B101" s="42"/>
      <c r="C101" s="205" t="s">
        <v>663</v>
      </c>
      <c r="D101" s="205" t="s">
        <v>164</v>
      </c>
      <c r="E101" s="206" t="s">
        <v>181</v>
      </c>
      <c r="F101" s="207" t="s">
        <v>182</v>
      </c>
      <c r="G101" s="208" t="s">
        <v>167</v>
      </c>
      <c r="H101" s="209">
        <v>706.08</v>
      </c>
      <c r="I101" s="210"/>
      <c r="J101" s="211">
        <f>ROUND(I101*H101,2)</f>
        <v>0</v>
      </c>
      <c r="K101" s="207" t="s">
        <v>168</v>
      </c>
      <c r="L101" s="62"/>
      <c r="M101" s="212" t="s">
        <v>24</v>
      </c>
      <c r="N101" s="213" t="s">
        <v>46</v>
      </c>
      <c r="O101" s="43"/>
      <c r="P101" s="214">
        <f>O101*H101</f>
        <v>0</v>
      </c>
      <c r="Q101" s="214">
        <v>0</v>
      </c>
      <c r="R101" s="214">
        <f>Q101*H101</f>
        <v>0</v>
      </c>
      <c r="S101" s="214">
        <v>0</v>
      </c>
      <c r="T101" s="215">
        <f>S101*H101</f>
        <v>0</v>
      </c>
      <c r="AR101" s="25" t="s">
        <v>169</v>
      </c>
      <c r="AT101" s="25" t="s">
        <v>164</v>
      </c>
      <c r="AU101" s="25" t="s">
        <v>83</v>
      </c>
      <c r="AY101" s="25" t="s">
        <v>162</v>
      </c>
      <c r="BE101" s="216">
        <f>IF(N101="základní",J101,0)</f>
        <v>0</v>
      </c>
      <c r="BF101" s="216">
        <f>IF(N101="snížená",J101,0)</f>
        <v>0</v>
      </c>
      <c r="BG101" s="216">
        <f>IF(N101="zákl. přenesená",J101,0)</f>
        <v>0</v>
      </c>
      <c r="BH101" s="216">
        <f>IF(N101="sníž. přenesená",J101,0)</f>
        <v>0</v>
      </c>
      <c r="BI101" s="216">
        <f>IF(N101="nulová",J101,0)</f>
        <v>0</v>
      </c>
      <c r="BJ101" s="25" t="s">
        <v>25</v>
      </c>
      <c r="BK101" s="216">
        <f>ROUND(I101*H101,2)</f>
        <v>0</v>
      </c>
      <c r="BL101" s="25" t="s">
        <v>169</v>
      </c>
      <c r="BM101" s="25" t="s">
        <v>778</v>
      </c>
    </row>
    <row r="102" spans="2:65" s="1" customFormat="1" ht="175.5">
      <c r="B102" s="42"/>
      <c r="C102" s="64"/>
      <c r="D102" s="217" t="s">
        <v>171</v>
      </c>
      <c r="E102" s="64"/>
      <c r="F102" s="218" t="s">
        <v>184</v>
      </c>
      <c r="G102" s="64"/>
      <c r="H102" s="64"/>
      <c r="I102" s="174"/>
      <c r="J102" s="64"/>
      <c r="K102" s="64"/>
      <c r="L102" s="62"/>
      <c r="M102" s="219"/>
      <c r="N102" s="43"/>
      <c r="O102" s="43"/>
      <c r="P102" s="43"/>
      <c r="Q102" s="43"/>
      <c r="R102" s="43"/>
      <c r="S102" s="43"/>
      <c r="T102" s="79"/>
      <c r="AT102" s="25" t="s">
        <v>171</v>
      </c>
      <c r="AU102" s="25" t="s">
        <v>83</v>
      </c>
    </row>
    <row r="103" spans="2:65" s="12" customFormat="1" ht="13.5">
      <c r="B103" s="220"/>
      <c r="C103" s="221"/>
      <c r="D103" s="217" t="s">
        <v>173</v>
      </c>
      <c r="E103" s="222" t="s">
        <v>24</v>
      </c>
      <c r="F103" s="223" t="s">
        <v>469</v>
      </c>
      <c r="G103" s="221"/>
      <c r="H103" s="224">
        <v>706.08</v>
      </c>
      <c r="I103" s="225"/>
      <c r="J103" s="221"/>
      <c r="K103" s="221"/>
      <c r="L103" s="226"/>
      <c r="M103" s="227"/>
      <c r="N103" s="228"/>
      <c r="O103" s="228"/>
      <c r="P103" s="228"/>
      <c r="Q103" s="228"/>
      <c r="R103" s="228"/>
      <c r="S103" s="228"/>
      <c r="T103" s="229"/>
      <c r="AT103" s="230" t="s">
        <v>173</v>
      </c>
      <c r="AU103" s="230" t="s">
        <v>83</v>
      </c>
      <c r="AV103" s="12" t="s">
        <v>83</v>
      </c>
      <c r="AW103" s="12" t="s">
        <v>39</v>
      </c>
      <c r="AX103" s="12" t="s">
        <v>25</v>
      </c>
      <c r="AY103" s="230" t="s">
        <v>162</v>
      </c>
    </row>
    <row r="104" spans="2:65" s="1" customFormat="1" ht="16.5" customHeight="1">
      <c r="B104" s="42"/>
      <c r="C104" s="205" t="s">
        <v>667</v>
      </c>
      <c r="D104" s="205" t="s">
        <v>164</v>
      </c>
      <c r="E104" s="206" t="s">
        <v>186</v>
      </c>
      <c r="F104" s="207" t="s">
        <v>779</v>
      </c>
      <c r="G104" s="208" t="s">
        <v>188</v>
      </c>
      <c r="H104" s="209">
        <v>1272.624</v>
      </c>
      <c r="I104" s="210"/>
      <c r="J104" s="211">
        <f>ROUND(I104*H104,2)</f>
        <v>0</v>
      </c>
      <c r="K104" s="207" t="s">
        <v>168</v>
      </c>
      <c r="L104" s="62"/>
      <c r="M104" s="212" t="s">
        <v>24</v>
      </c>
      <c r="N104" s="213" t="s">
        <v>46</v>
      </c>
      <c r="O104" s="43"/>
      <c r="P104" s="214">
        <f>O104*H104</f>
        <v>0</v>
      </c>
      <c r="Q104" s="214">
        <v>0</v>
      </c>
      <c r="R104" s="214">
        <f>Q104*H104</f>
        <v>0</v>
      </c>
      <c r="S104" s="214">
        <v>0</v>
      </c>
      <c r="T104" s="215">
        <f>S104*H104</f>
        <v>0</v>
      </c>
      <c r="AR104" s="25" t="s">
        <v>169</v>
      </c>
      <c r="AT104" s="25" t="s">
        <v>164</v>
      </c>
      <c r="AU104" s="25" t="s">
        <v>83</v>
      </c>
      <c r="AY104" s="25" t="s">
        <v>162</v>
      </c>
      <c r="BE104" s="216">
        <f>IF(N104="základní",J104,0)</f>
        <v>0</v>
      </c>
      <c r="BF104" s="216">
        <f>IF(N104="snížená",J104,0)</f>
        <v>0</v>
      </c>
      <c r="BG104" s="216">
        <f>IF(N104="zákl. přenesená",J104,0)</f>
        <v>0</v>
      </c>
      <c r="BH104" s="216">
        <f>IF(N104="sníž. přenesená",J104,0)</f>
        <v>0</v>
      </c>
      <c r="BI104" s="216">
        <f>IF(N104="nulová",J104,0)</f>
        <v>0</v>
      </c>
      <c r="BJ104" s="25" t="s">
        <v>25</v>
      </c>
      <c r="BK104" s="216">
        <f>ROUND(I104*H104,2)</f>
        <v>0</v>
      </c>
      <c r="BL104" s="25" t="s">
        <v>169</v>
      </c>
      <c r="BM104" s="25" t="s">
        <v>780</v>
      </c>
    </row>
    <row r="105" spans="2:65" s="1" customFormat="1" ht="175.5">
      <c r="B105" s="42"/>
      <c r="C105" s="64"/>
      <c r="D105" s="217" t="s">
        <v>171</v>
      </c>
      <c r="E105" s="64"/>
      <c r="F105" s="218" t="s">
        <v>184</v>
      </c>
      <c r="G105" s="64"/>
      <c r="H105" s="64"/>
      <c r="I105" s="174"/>
      <c r="J105" s="64"/>
      <c r="K105" s="64"/>
      <c r="L105" s="62"/>
      <c r="M105" s="219"/>
      <c r="N105" s="43"/>
      <c r="O105" s="43"/>
      <c r="P105" s="43"/>
      <c r="Q105" s="43"/>
      <c r="R105" s="43"/>
      <c r="S105" s="43"/>
      <c r="T105" s="79"/>
      <c r="AT105" s="25" t="s">
        <v>171</v>
      </c>
      <c r="AU105" s="25" t="s">
        <v>83</v>
      </c>
    </row>
    <row r="106" spans="2:65" s="12" customFormat="1" ht="13.5">
      <c r="B106" s="220"/>
      <c r="C106" s="221"/>
      <c r="D106" s="217" t="s">
        <v>173</v>
      </c>
      <c r="E106" s="222" t="s">
        <v>24</v>
      </c>
      <c r="F106" s="223" t="s">
        <v>794</v>
      </c>
      <c r="G106" s="221"/>
      <c r="H106" s="224">
        <v>1272.384</v>
      </c>
      <c r="I106" s="225"/>
      <c r="J106" s="221"/>
      <c r="K106" s="221"/>
      <c r="L106" s="226"/>
      <c r="M106" s="227"/>
      <c r="N106" s="228"/>
      <c r="O106" s="228"/>
      <c r="P106" s="228"/>
      <c r="Q106" s="228"/>
      <c r="R106" s="228"/>
      <c r="S106" s="228"/>
      <c r="T106" s="229"/>
      <c r="AT106" s="230" t="s">
        <v>173</v>
      </c>
      <c r="AU106" s="230" t="s">
        <v>83</v>
      </c>
      <c r="AV106" s="12" t="s">
        <v>83</v>
      </c>
      <c r="AW106" s="12" t="s">
        <v>39</v>
      </c>
      <c r="AX106" s="12" t="s">
        <v>75</v>
      </c>
      <c r="AY106" s="230" t="s">
        <v>162</v>
      </c>
    </row>
    <row r="107" spans="2:65" s="12" customFormat="1" ht="13.5">
      <c r="B107" s="220"/>
      <c r="C107" s="221"/>
      <c r="D107" s="217" t="s">
        <v>173</v>
      </c>
      <c r="E107" s="222" t="s">
        <v>24</v>
      </c>
      <c r="F107" s="223" t="s">
        <v>795</v>
      </c>
      <c r="G107" s="221"/>
      <c r="H107" s="224">
        <v>0.24</v>
      </c>
      <c r="I107" s="225"/>
      <c r="J107" s="221"/>
      <c r="K107" s="221"/>
      <c r="L107" s="226"/>
      <c r="M107" s="227"/>
      <c r="N107" s="228"/>
      <c r="O107" s="228"/>
      <c r="P107" s="228"/>
      <c r="Q107" s="228"/>
      <c r="R107" s="228"/>
      <c r="S107" s="228"/>
      <c r="T107" s="229"/>
      <c r="AT107" s="230" t="s">
        <v>173</v>
      </c>
      <c r="AU107" s="230" t="s">
        <v>83</v>
      </c>
      <c r="AV107" s="12" t="s">
        <v>83</v>
      </c>
      <c r="AW107" s="12" t="s">
        <v>39</v>
      </c>
      <c r="AX107" s="12" t="s">
        <v>75</v>
      </c>
      <c r="AY107" s="230" t="s">
        <v>162</v>
      </c>
    </row>
    <row r="108" spans="2:65" s="13" customFormat="1" ht="13.5">
      <c r="B108" s="234"/>
      <c r="C108" s="235"/>
      <c r="D108" s="217" t="s">
        <v>173</v>
      </c>
      <c r="E108" s="236" t="s">
        <v>24</v>
      </c>
      <c r="F108" s="237" t="s">
        <v>257</v>
      </c>
      <c r="G108" s="235"/>
      <c r="H108" s="238">
        <v>1272.624</v>
      </c>
      <c r="I108" s="239"/>
      <c r="J108" s="235"/>
      <c r="K108" s="235"/>
      <c r="L108" s="240"/>
      <c r="M108" s="241"/>
      <c r="N108" s="242"/>
      <c r="O108" s="242"/>
      <c r="P108" s="242"/>
      <c r="Q108" s="242"/>
      <c r="R108" s="242"/>
      <c r="S108" s="242"/>
      <c r="T108" s="243"/>
      <c r="AT108" s="244" t="s">
        <v>173</v>
      </c>
      <c r="AU108" s="244" t="s">
        <v>83</v>
      </c>
      <c r="AV108" s="13" t="s">
        <v>169</v>
      </c>
      <c r="AW108" s="13" t="s">
        <v>39</v>
      </c>
      <c r="AX108" s="13" t="s">
        <v>25</v>
      </c>
      <c r="AY108" s="244" t="s">
        <v>162</v>
      </c>
    </row>
    <row r="109" spans="2:65" s="11" customFormat="1" ht="29.85" customHeight="1">
      <c r="B109" s="189"/>
      <c r="C109" s="190"/>
      <c r="D109" s="191" t="s">
        <v>74</v>
      </c>
      <c r="E109" s="203" t="s">
        <v>180</v>
      </c>
      <c r="F109" s="203" t="s">
        <v>303</v>
      </c>
      <c r="G109" s="190"/>
      <c r="H109" s="190"/>
      <c r="I109" s="193"/>
      <c r="J109" s="204">
        <f>BK109</f>
        <v>0</v>
      </c>
      <c r="K109" s="190"/>
      <c r="L109" s="195"/>
      <c r="M109" s="196"/>
      <c r="N109" s="197"/>
      <c r="O109" s="197"/>
      <c r="P109" s="198">
        <f>SUM(P110:P119)</f>
        <v>0</v>
      </c>
      <c r="Q109" s="197"/>
      <c r="R109" s="198">
        <f>SUM(R110:R119)</f>
        <v>1003.1181</v>
      </c>
      <c r="S109" s="197"/>
      <c r="T109" s="199">
        <f>SUM(T110:T119)</f>
        <v>0</v>
      </c>
      <c r="AR109" s="200" t="s">
        <v>25</v>
      </c>
      <c r="AT109" s="201" t="s">
        <v>74</v>
      </c>
      <c r="AU109" s="201" t="s">
        <v>25</v>
      </c>
      <c r="AY109" s="200" t="s">
        <v>162</v>
      </c>
      <c r="BK109" s="202">
        <f>SUM(BK110:BK119)</f>
        <v>0</v>
      </c>
    </row>
    <row r="110" spans="2:65" s="1" customFormat="1" ht="25.5" customHeight="1">
      <c r="B110" s="42"/>
      <c r="C110" s="205" t="s">
        <v>713</v>
      </c>
      <c r="D110" s="205" t="s">
        <v>164</v>
      </c>
      <c r="E110" s="206" t="s">
        <v>796</v>
      </c>
      <c r="F110" s="207" t="s">
        <v>797</v>
      </c>
      <c r="G110" s="208" t="s">
        <v>167</v>
      </c>
      <c r="H110" s="209">
        <v>1</v>
      </c>
      <c r="I110" s="210"/>
      <c r="J110" s="211">
        <f>ROUND(I110*H110,2)</f>
        <v>0</v>
      </c>
      <c r="K110" s="207" t="s">
        <v>24</v>
      </c>
      <c r="L110" s="62"/>
      <c r="M110" s="212" t="s">
        <v>24</v>
      </c>
      <c r="N110" s="213" t="s">
        <v>46</v>
      </c>
      <c r="O110" s="43"/>
      <c r="P110" s="214">
        <f>O110*H110</f>
        <v>0</v>
      </c>
      <c r="Q110" s="214">
        <v>2.3881000000000001</v>
      </c>
      <c r="R110" s="214">
        <f>Q110*H110</f>
        <v>2.3881000000000001</v>
      </c>
      <c r="S110" s="214">
        <v>0</v>
      </c>
      <c r="T110" s="215">
        <f>S110*H110</f>
        <v>0</v>
      </c>
      <c r="AR110" s="25" t="s">
        <v>169</v>
      </c>
      <c r="AT110" s="25" t="s">
        <v>164</v>
      </c>
      <c r="AU110" s="25" t="s">
        <v>83</v>
      </c>
      <c r="AY110" s="25" t="s">
        <v>162</v>
      </c>
      <c r="BE110" s="216">
        <f>IF(N110="základní",J110,0)</f>
        <v>0</v>
      </c>
      <c r="BF110" s="216">
        <f>IF(N110="snížená",J110,0)</f>
        <v>0</v>
      </c>
      <c r="BG110" s="216">
        <f>IF(N110="zákl. přenesená",J110,0)</f>
        <v>0</v>
      </c>
      <c r="BH110" s="216">
        <f>IF(N110="sníž. přenesená",J110,0)</f>
        <v>0</v>
      </c>
      <c r="BI110" s="216">
        <f>IF(N110="nulová",J110,0)</f>
        <v>0</v>
      </c>
      <c r="BJ110" s="25" t="s">
        <v>25</v>
      </c>
      <c r="BK110" s="216">
        <f>ROUND(I110*H110,2)</f>
        <v>0</v>
      </c>
      <c r="BL110" s="25" t="s">
        <v>169</v>
      </c>
      <c r="BM110" s="25" t="s">
        <v>798</v>
      </c>
    </row>
    <row r="111" spans="2:65" s="12" customFormat="1" ht="13.5">
      <c r="B111" s="220"/>
      <c r="C111" s="221"/>
      <c r="D111" s="217" t="s">
        <v>173</v>
      </c>
      <c r="E111" s="222" t="s">
        <v>24</v>
      </c>
      <c r="F111" s="223" t="s">
        <v>799</v>
      </c>
      <c r="G111" s="221"/>
      <c r="H111" s="224">
        <v>1</v>
      </c>
      <c r="I111" s="225"/>
      <c r="J111" s="221"/>
      <c r="K111" s="221"/>
      <c r="L111" s="226"/>
      <c r="M111" s="227"/>
      <c r="N111" s="228"/>
      <c r="O111" s="228"/>
      <c r="P111" s="228"/>
      <c r="Q111" s="228"/>
      <c r="R111" s="228"/>
      <c r="S111" s="228"/>
      <c r="T111" s="229"/>
      <c r="AT111" s="230" t="s">
        <v>173</v>
      </c>
      <c r="AU111" s="230" t="s">
        <v>83</v>
      </c>
      <c r="AV111" s="12" t="s">
        <v>83</v>
      </c>
      <c r="AW111" s="12" t="s">
        <v>39</v>
      </c>
      <c r="AX111" s="12" t="s">
        <v>25</v>
      </c>
      <c r="AY111" s="230" t="s">
        <v>162</v>
      </c>
    </row>
    <row r="112" spans="2:65" s="1" customFormat="1" ht="25.5" customHeight="1">
      <c r="B112" s="42"/>
      <c r="C112" s="205" t="s">
        <v>718</v>
      </c>
      <c r="D112" s="205" t="s">
        <v>164</v>
      </c>
      <c r="E112" s="206" t="s">
        <v>310</v>
      </c>
      <c r="F112" s="207" t="s">
        <v>620</v>
      </c>
      <c r="G112" s="208" t="s">
        <v>167</v>
      </c>
      <c r="H112" s="209">
        <v>440</v>
      </c>
      <c r="I112" s="210"/>
      <c r="J112" s="211">
        <f>ROUND(I112*H112,2)</f>
        <v>0</v>
      </c>
      <c r="K112" s="207" t="s">
        <v>168</v>
      </c>
      <c r="L112" s="62"/>
      <c r="M112" s="212" t="s">
        <v>24</v>
      </c>
      <c r="N112" s="213" t="s">
        <v>46</v>
      </c>
      <c r="O112" s="43"/>
      <c r="P112" s="214">
        <f>O112*H112</f>
        <v>0</v>
      </c>
      <c r="Q112" s="214">
        <v>2.1850000000000001</v>
      </c>
      <c r="R112" s="214">
        <f>Q112*H112</f>
        <v>961.4</v>
      </c>
      <c r="S112" s="214">
        <v>0</v>
      </c>
      <c r="T112" s="215">
        <f>S112*H112</f>
        <v>0</v>
      </c>
      <c r="AR112" s="25" t="s">
        <v>169</v>
      </c>
      <c r="AT112" s="25" t="s">
        <v>164</v>
      </c>
      <c r="AU112" s="25" t="s">
        <v>83</v>
      </c>
      <c r="AY112" s="25" t="s">
        <v>162</v>
      </c>
      <c r="BE112" s="216">
        <f>IF(N112="základní",J112,0)</f>
        <v>0</v>
      </c>
      <c r="BF112" s="216">
        <f>IF(N112="snížená",J112,0)</f>
        <v>0</v>
      </c>
      <c r="BG112" s="216">
        <f>IF(N112="zákl. přenesená",J112,0)</f>
        <v>0</v>
      </c>
      <c r="BH112" s="216">
        <f>IF(N112="sníž. přenesená",J112,0)</f>
        <v>0</v>
      </c>
      <c r="BI112" s="216">
        <f>IF(N112="nulová",J112,0)</f>
        <v>0</v>
      </c>
      <c r="BJ112" s="25" t="s">
        <v>25</v>
      </c>
      <c r="BK112" s="216">
        <f>ROUND(I112*H112,2)</f>
        <v>0</v>
      </c>
      <c r="BL112" s="25" t="s">
        <v>169</v>
      </c>
      <c r="BM112" s="25" t="s">
        <v>800</v>
      </c>
    </row>
    <row r="113" spans="2:65" s="12" customFormat="1" ht="13.5">
      <c r="B113" s="220"/>
      <c r="C113" s="221"/>
      <c r="D113" s="217" t="s">
        <v>173</v>
      </c>
      <c r="E113" s="222" t="s">
        <v>24</v>
      </c>
      <c r="F113" s="223" t="s">
        <v>801</v>
      </c>
      <c r="G113" s="221"/>
      <c r="H113" s="224">
        <v>287.5</v>
      </c>
      <c r="I113" s="225"/>
      <c r="J113" s="221"/>
      <c r="K113" s="221"/>
      <c r="L113" s="226"/>
      <c r="M113" s="227"/>
      <c r="N113" s="228"/>
      <c r="O113" s="228"/>
      <c r="P113" s="228"/>
      <c r="Q113" s="228"/>
      <c r="R113" s="228"/>
      <c r="S113" s="228"/>
      <c r="T113" s="229"/>
      <c r="AT113" s="230" t="s">
        <v>173</v>
      </c>
      <c r="AU113" s="230" t="s">
        <v>83</v>
      </c>
      <c r="AV113" s="12" t="s">
        <v>83</v>
      </c>
      <c r="AW113" s="12" t="s">
        <v>39</v>
      </c>
      <c r="AX113" s="12" t="s">
        <v>75</v>
      </c>
      <c r="AY113" s="230" t="s">
        <v>162</v>
      </c>
    </row>
    <row r="114" spans="2:65" s="12" customFormat="1" ht="13.5">
      <c r="B114" s="220"/>
      <c r="C114" s="221"/>
      <c r="D114" s="217" t="s">
        <v>173</v>
      </c>
      <c r="E114" s="222" t="s">
        <v>24</v>
      </c>
      <c r="F114" s="223" t="s">
        <v>802</v>
      </c>
      <c r="G114" s="221"/>
      <c r="H114" s="224">
        <v>170.5</v>
      </c>
      <c r="I114" s="225"/>
      <c r="J114" s="221"/>
      <c r="K114" s="221"/>
      <c r="L114" s="226"/>
      <c r="M114" s="227"/>
      <c r="N114" s="228"/>
      <c r="O114" s="228"/>
      <c r="P114" s="228"/>
      <c r="Q114" s="228"/>
      <c r="R114" s="228"/>
      <c r="S114" s="228"/>
      <c r="T114" s="229"/>
      <c r="AT114" s="230" t="s">
        <v>173</v>
      </c>
      <c r="AU114" s="230" t="s">
        <v>83</v>
      </c>
      <c r="AV114" s="12" t="s">
        <v>83</v>
      </c>
      <c r="AW114" s="12" t="s">
        <v>39</v>
      </c>
      <c r="AX114" s="12" t="s">
        <v>75</v>
      </c>
      <c r="AY114" s="230" t="s">
        <v>162</v>
      </c>
    </row>
    <row r="115" spans="2:65" s="12" customFormat="1" ht="13.5">
      <c r="B115" s="220"/>
      <c r="C115" s="221"/>
      <c r="D115" s="217" t="s">
        <v>173</v>
      </c>
      <c r="E115" s="222" t="s">
        <v>24</v>
      </c>
      <c r="F115" s="223" t="s">
        <v>803</v>
      </c>
      <c r="G115" s="221"/>
      <c r="H115" s="224">
        <v>-18</v>
      </c>
      <c r="I115" s="225"/>
      <c r="J115" s="221"/>
      <c r="K115" s="221"/>
      <c r="L115" s="226"/>
      <c r="M115" s="227"/>
      <c r="N115" s="228"/>
      <c r="O115" s="228"/>
      <c r="P115" s="228"/>
      <c r="Q115" s="228"/>
      <c r="R115" s="228"/>
      <c r="S115" s="228"/>
      <c r="T115" s="229"/>
      <c r="AT115" s="230" t="s">
        <v>173</v>
      </c>
      <c r="AU115" s="230" t="s">
        <v>83</v>
      </c>
      <c r="AV115" s="12" t="s">
        <v>83</v>
      </c>
      <c r="AW115" s="12" t="s">
        <v>39</v>
      </c>
      <c r="AX115" s="12" t="s">
        <v>75</v>
      </c>
      <c r="AY115" s="230" t="s">
        <v>162</v>
      </c>
    </row>
    <row r="116" spans="2:65" s="13" customFormat="1" ht="13.5">
      <c r="B116" s="234"/>
      <c r="C116" s="235"/>
      <c r="D116" s="217" t="s">
        <v>173</v>
      </c>
      <c r="E116" s="236" t="s">
        <v>24</v>
      </c>
      <c r="F116" s="237" t="s">
        <v>257</v>
      </c>
      <c r="G116" s="235"/>
      <c r="H116" s="238">
        <v>440</v>
      </c>
      <c r="I116" s="239"/>
      <c r="J116" s="235"/>
      <c r="K116" s="235"/>
      <c r="L116" s="240"/>
      <c r="M116" s="241"/>
      <c r="N116" s="242"/>
      <c r="O116" s="242"/>
      <c r="P116" s="242"/>
      <c r="Q116" s="242"/>
      <c r="R116" s="242"/>
      <c r="S116" s="242"/>
      <c r="T116" s="243"/>
      <c r="AT116" s="244" t="s">
        <v>173</v>
      </c>
      <c r="AU116" s="244" t="s">
        <v>83</v>
      </c>
      <c r="AV116" s="13" t="s">
        <v>169</v>
      </c>
      <c r="AW116" s="13" t="s">
        <v>39</v>
      </c>
      <c r="AX116" s="13" t="s">
        <v>25</v>
      </c>
      <c r="AY116" s="244" t="s">
        <v>162</v>
      </c>
    </row>
    <row r="117" spans="2:65" s="1" customFormat="1" ht="16.5" customHeight="1">
      <c r="B117" s="42"/>
      <c r="C117" s="205" t="s">
        <v>725</v>
      </c>
      <c r="D117" s="205" t="s">
        <v>164</v>
      </c>
      <c r="E117" s="206" t="s">
        <v>305</v>
      </c>
      <c r="F117" s="207" t="s">
        <v>306</v>
      </c>
      <c r="G117" s="208" t="s">
        <v>167</v>
      </c>
      <c r="H117" s="209">
        <v>18</v>
      </c>
      <c r="I117" s="210"/>
      <c r="J117" s="211">
        <f>ROUND(I117*H117,2)</f>
        <v>0</v>
      </c>
      <c r="K117" s="207" t="s">
        <v>24</v>
      </c>
      <c r="L117" s="62"/>
      <c r="M117" s="212" t="s">
        <v>24</v>
      </c>
      <c r="N117" s="213" t="s">
        <v>46</v>
      </c>
      <c r="O117" s="43"/>
      <c r="P117" s="214">
        <f>O117*H117</f>
        <v>0</v>
      </c>
      <c r="Q117" s="214">
        <v>2.1850000000000001</v>
      </c>
      <c r="R117" s="214">
        <f>Q117*H117</f>
        <v>39.33</v>
      </c>
      <c r="S117" s="214">
        <v>0</v>
      </c>
      <c r="T117" s="215">
        <f>S117*H117</f>
        <v>0</v>
      </c>
      <c r="AR117" s="25" t="s">
        <v>169</v>
      </c>
      <c r="AT117" s="25" t="s">
        <v>164</v>
      </c>
      <c r="AU117" s="25" t="s">
        <v>83</v>
      </c>
      <c r="AY117" s="25" t="s">
        <v>162</v>
      </c>
      <c r="BE117" s="216">
        <f>IF(N117="základní",J117,0)</f>
        <v>0</v>
      </c>
      <c r="BF117" s="216">
        <f>IF(N117="snížená",J117,0)</f>
        <v>0</v>
      </c>
      <c r="BG117" s="216">
        <f>IF(N117="zákl. přenesená",J117,0)</f>
        <v>0</v>
      </c>
      <c r="BH117" s="216">
        <f>IF(N117="sníž. přenesená",J117,0)</f>
        <v>0</v>
      </c>
      <c r="BI117" s="216">
        <f>IF(N117="nulová",J117,0)</f>
        <v>0</v>
      </c>
      <c r="BJ117" s="25" t="s">
        <v>25</v>
      </c>
      <c r="BK117" s="216">
        <f>ROUND(I117*H117,2)</f>
        <v>0</v>
      </c>
      <c r="BL117" s="25" t="s">
        <v>169</v>
      </c>
      <c r="BM117" s="25" t="s">
        <v>804</v>
      </c>
    </row>
    <row r="118" spans="2:65" s="12" customFormat="1" ht="13.5">
      <c r="B118" s="220"/>
      <c r="C118" s="221"/>
      <c r="D118" s="217" t="s">
        <v>173</v>
      </c>
      <c r="E118" s="222" t="s">
        <v>24</v>
      </c>
      <c r="F118" s="223" t="s">
        <v>805</v>
      </c>
      <c r="G118" s="221"/>
      <c r="H118" s="224">
        <v>3.6</v>
      </c>
      <c r="I118" s="225"/>
      <c r="J118" s="221"/>
      <c r="K118" s="221"/>
      <c r="L118" s="226"/>
      <c r="M118" s="227"/>
      <c r="N118" s="228"/>
      <c r="O118" s="228"/>
      <c r="P118" s="228"/>
      <c r="Q118" s="228"/>
      <c r="R118" s="228"/>
      <c r="S118" s="228"/>
      <c r="T118" s="229"/>
      <c r="AT118" s="230" t="s">
        <v>173</v>
      </c>
      <c r="AU118" s="230" t="s">
        <v>83</v>
      </c>
      <c r="AV118" s="12" t="s">
        <v>83</v>
      </c>
      <c r="AW118" s="12" t="s">
        <v>39</v>
      </c>
      <c r="AX118" s="12" t="s">
        <v>75</v>
      </c>
      <c r="AY118" s="230" t="s">
        <v>162</v>
      </c>
    </row>
    <row r="119" spans="2:65" s="12" customFormat="1" ht="13.5">
      <c r="B119" s="220"/>
      <c r="C119" s="221"/>
      <c r="D119" s="217" t="s">
        <v>173</v>
      </c>
      <c r="E119" s="222" t="s">
        <v>24</v>
      </c>
      <c r="F119" s="223" t="s">
        <v>806</v>
      </c>
      <c r="G119" s="221"/>
      <c r="H119" s="224">
        <v>18</v>
      </c>
      <c r="I119" s="225"/>
      <c r="J119" s="221"/>
      <c r="K119" s="221"/>
      <c r="L119" s="226"/>
      <c r="M119" s="227"/>
      <c r="N119" s="228"/>
      <c r="O119" s="228"/>
      <c r="P119" s="228"/>
      <c r="Q119" s="228"/>
      <c r="R119" s="228"/>
      <c r="S119" s="228"/>
      <c r="T119" s="229"/>
      <c r="AT119" s="230" t="s">
        <v>173</v>
      </c>
      <c r="AU119" s="230" t="s">
        <v>83</v>
      </c>
      <c r="AV119" s="12" t="s">
        <v>83</v>
      </c>
      <c r="AW119" s="12" t="s">
        <v>39</v>
      </c>
      <c r="AX119" s="12" t="s">
        <v>25</v>
      </c>
      <c r="AY119" s="230" t="s">
        <v>162</v>
      </c>
    </row>
    <row r="120" spans="2:65" s="11" customFormat="1" ht="29.85" customHeight="1">
      <c r="B120" s="189"/>
      <c r="C120" s="190"/>
      <c r="D120" s="191" t="s">
        <v>74</v>
      </c>
      <c r="E120" s="203" t="s">
        <v>169</v>
      </c>
      <c r="F120" s="203" t="s">
        <v>314</v>
      </c>
      <c r="G120" s="190"/>
      <c r="H120" s="190"/>
      <c r="I120" s="193"/>
      <c r="J120" s="204">
        <f>BK120</f>
        <v>0</v>
      </c>
      <c r="K120" s="190"/>
      <c r="L120" s="195"/>
      <c r="M120" s="196"/>
      <c r="N120" s="197"/>
      <c r="O120" s="197"/>
      <c r="P120" s="198">
        <f>SUM(P121:P141)</f>
        <v>0</v>
      </c>
      <c r="Q120" s="197"/>
      <c r="R120" s="198">
        <f>SUM(R121:R141)</f>
        <v>801.49645639999994</v>
      </c>
      <c r="S120" s="197"/>
      <c r="T120" s="199">
        <f>SUM(T121:T141)</f>
        <v>0</v>
      </c>
      <c r="AR120" s="200" t="s">
        <v>25</v>
      </c>
      <c r="AT120" s="201" t="s">
        <v>74</v>
      </c>
      <c r="AU120" s="201" t="s">
        <v>25</v>
      </c>
      <c r="AY120" s="200" t="s">
        <v>162</v>
      </c>
      <c r="BK120" s="202">
        <f>SUM(BK121:BK141)</f>
        <v>0</v>
      </c>
    </row>
    <row r="121" spans="2:65" s="1" customFormat="1" ht="16.5" customHeight="1">
      <c r="B121" s="42"/>
      <c r="C121" s="205" t="s">
        <v>730</v>
      </c>
      <c r="D121" s="205" t="s">
        <v>164</v>
      </c>
      <c r="E121" s="206" t="s">
        <v>315</v>
      </c>
      <c r="F121" s="207" t="s">
        <v>316</v>
      </c>
      <c r="G121" s="208" t="s">
        <v>219</v>
      </c>
      <c r="H121" s="209">
        <v>764.2</v>
      </c>
      <c r="I121" s="210"/>
      <c r="J121" s="211">
        <f>ROUND(I121*H121,2)</f>
        <v>0</v>
      </c>
      <c r="K121" s="207" t="s">
        <v>168</v>
      </c>
      <c r="L121" s="62"/>
      <c r="M121" s="212" t="s">
        <v>24</v>
      </c>
      <c r="N121" s="213" t="s">
        <v>46</v>
      </c>
      <c r="O121" s="43"/>
      <c r="P121" s="214">
        <f>O121*H121</f>
        <v>0</v>
      </c>
      <c r="Q121" s="214">
        <v>2.7999999999999998E-4</v>
      </c>
      <c r="R121" s="214">
        <f>Q121*H121</f>
        <v>0.213976</v>
      </c>
      <c r="S121" s="214">
        <v>0</v>
      </c>
      <c r="T121" s="215">
        <f>S121*H121</f>
        <v>0</v>
      </c>
      <c r="AR121" s="25" t="s">
        <v>169</v>
      </c>
      <c r="AT121" s="25" t="s">
        <v>164</v>
      </c>
      <c r="AU121" s="25" t="s">
        <v>83</v>
      </c>
      <c r="AY121" s="25" t="s">
        <v>162</v>
      </c>
      <c r="BE121" s="216">
        <f>IF(N121="základní",J121,0)</f>
        <v>0</v>
      </c>
      <c r="BF121" s="216">
        <f>IF(N121="snížená",J121,0)</f>
        <v>0</v>
      </c>
      <c r="BG121" s="216">
        <f>IF(N121="zákl. přenesená",J121,0)</f>
        <v>0</v>
      </c>
      <c r="BH121" s="216">
        <f>IF(N121="sníž. přenesená",J121,0)</f>
        <v>0</v>
      </c>
      <c r="BI121" s="216">
        <f>IF(N121="nulová",J121,0)</f>
        <v>0</v>
      </c>
      <c r="BJ121" s="25" t="s">
        <v>25</v>
      </c>
      <c r="BK121" s="216">
        <f>ROUND(I121*H121,2)</f>
        <v>0</v>
      </c>
      <c r="BL121" s="25" t="s">
        <v>169</v>
      </c>
      <c r="BM121" s="25" t="s">
        <v>807</v>
      </c>
    </row>
    <row r="122" spans="2:65" s="1" customFormat="1" ht="121.5">
      <c r="B122" s="42"/>
      <c r="C122" s="64"/>
      <c r="D122" s="217" t="s">
        <v>171</v>
      </c>
      <c r="E122" s="64"/>
      <c r="F122" s="218" t="s">
        <v>318</v>
      </c>
      <c r="G122" s="64"/>
      <c r="H122" s="64"/>
      <c r="I122" s="174"/>
      <c r="J122" s="64"/>
      <c r="K122" s="64"/>
      <c r="L122" s="62"/>
      <c r="M122" s="219"/>
      <c r="N122" s="43"/>
      <c r="O122" s="43"/>
      <c r="P122" s="43"/>
      <c r="Q122" s="43"/>
      <c r="R122" s="43"/>
      <c r="S122" s="43"/>
      <c r="T122" s="79"/>
      <c r="AT122" s="25" t="s">
        <v>171</v>
      </c>
      <c r="AU122" s="25" t="s">
        <v>83</v>
      </c>
    </row>
    <row r="123" spans="2:65" s="12" customFormat="1" ht="13.5">
      <c r="B123" s="220"/>
      <c r="C123" s="221"/>
      <c r="D123" s="217" t="s">
        <v>173</v>
      </c>
      <c r="E123" s="222" t="s">
        <v>24</v>
      </c>
      <c r="F123" s="223" t="s">
        <v>808</v>
      </c>
      <c r="G123" s="221"/>
      <c r="H123" s="224">
        <v>764.2</v>
      </c>
      <c r="I123" s="225"/>
      <c r="J123" s="221"/>
      <c r="K123" s="221"/>
      <c r="L123" s="226"/>
      <c r="M123" s="227"/>
      <c r="N123" s="228"/>
      <c r="O123" s="228"/>
      <c r="P123" s="228"/>
      <c r="Q123" s="228"/>
      <c r="R123" s="228"/>
      <c r="S123" s="228"/>
      <c r="T123" s="229"/>
      <c r="AT123" s="230" t="s">
        <v>173</v>
      </c>
      <c r="AU123" s="230" t="s">
        <v>83</v>
      </c>
      <c r="AV123" s="12" t="s">
        <v>83</v>
      </c>
      <c r="AW123" s="12" t="s">
        <v>39</v>
      </c>
      <c r="AX123" s="12" t="s">
        <v>25</v>
      </c>
      <c r="AY123" s="230" t="s">
        <v>162</v>
      </c>
    </row>
    <row r="124" spans="2:65" s="1" customFormat="1" ht="16.5" customHeight="1">
      <c r="B124" s="42"/>
      <c r="C124" s="245" t="s">
        <v>734</v>
      </c>
      <c r="D124" s="245" t="s">
        <v>271</v>
      </c>
      <c r="E124" s="246" t="s">
        <v>321</v>
      </c>
      <c r="F124" s="247" t="s">
        <v>322</v>
      </c>
      <c r="G124" s="248" t="s">
        <v>323</v>
      </c>
      <c r="H124" s="249">
        <v>305.68</v>
      </c>
      <c r="I124" s="250"/>
      <c r="J124" s="251">
        <f>ROUND(I124*H124,2)</f>
        <v>0</v>
      </c>
      <c r="K124" s="247" t="s">
        <v>168</v>
      </c>
      <c r="L124" s="252"/>
      <c r="M124" s="253" t="s">
        <v>24</v>
      </c>
      <c r="N124" s="254" t="s">
        <v>46</v>
      </c>
      <c r="O124" s="43"/>
      <c r="P124" s="214">
        <f>O124*H124</f>
        <v>0</v>
      </c>
      <c r="Q124" s="214">
        <v>8.9999999999999998E-4</v>
      </c>
      <c r="R124" s="214">
        <f>Q124*H124</f>
        <v>0.27511200000000002</v>
      </c>
      <c r="S124" s="214">
        <v>0</v>
      </c>
      <c r="T124" s="215">
        <f>S124*H124</f>
        <v>0</v>
      </c>
      <c r="AR124" s="25" t="s">
        <v>249</v>
      </c>
      <c r="AT124" s="25" t="s">
        <v>271</v>
      </c>
      <c r="AU124" s="25" t="s">
        <v>83</v>
      </c>
      <c r="AY124" s="25" t="s">
        <v>162</v>
      </c>
      <c r="BE124" s="216">
        <f>IF(N124="základní",J124,0)</f>
        <v>0</v>
      </c>
      <c r="BF124" s="216">
        <f>IF(N124="snížená",J124,0)</f>
        <v>0</v>
      </c>
      <c r="BG124" s="216">
        <f>IF(N124="zákl. přenesená",J124,0)</f>
        <v>0</v>
      </c>
      <c r="BH124" s="216">
        <f>IF(N124="sníž. přenesená",J124,0)</f>
        <v>0</v>
      </c>
      <c r="BI124" s="216">
        <f>IF(N124="nulová",J124,0)</f>
        <v>0</v>
      </c>
      <c r="BJ124" s="25" t="s">
        <v>25</v>
      </c>
      <c r="BK124" s="216">
        <f>ROUND(I124*H124,2)</f>
        <v>0</v>
      </c>
      <c r="BL124" s="25" t="s">
        <v>169</v>
      </c>
      <c r="BM124" s="25" t="s">
        <v>809</v>
      </c>
    </row>
    <row r="125" spans="2:65" s="12" customFormat="1" ht="13.5">
      <c r="B125" s="220"/>
      <c r="C125" s="221"/>
      <c r="D125" s="217" t="s">
        <v>173</v>
      </c>
      <c r="E125" s="222" t="s">
        <v>24</v>
      </c>
      <c r="F125" s="223" t="s">
        <v>810</v>
      </c>
      <c r="G125" s="221"/>
      <c r="H125" s="224">
        <v>305.68</v>
      </c>
      <c r="I125" s="225"/>
      <c r="J125" s="221"/>
      <c r="K125" s="221"/>
      <c r="L125" s="226"/>
      <c r="M125" s="227"/>
      <c r="N125" s="228"/>
      <c r="O125" s="228"/>
      <c r="P125" s="228"/>
      <c r="Q125" s="228"/>
      <c r="R125" s="228"/>
      <c r="S125" s="228"/>
      <c r="T125" s="229"/>
      <c r="AT125" s="230" t="s">
        <v>173</v>
      </c>
      <c r="AU125" s="230" t="s">
        <v>83</v>
      </c>
      <c r="AV125" s="12" t="s">
        <v>83</v>
      </c>
      <c r="AW125" s="12" t="s">
        <v>39</v>
      </c>
      <c r="AX125" s="12" t="s">
        <v>25</v>
      </c>
      <c r="AY125" s="230" t="s">
        <v>162</v>
      </c>
    </row>
    <row r="126" spans="2:65" s="1" customFormat="1" ht="25.5" customHeight="1">
      <c r="B126" s="42"/>
      <c r="C126" s="205" t="s">
        <v>739</v>
      </c>
      <c r="D126" s="205" t="s">
        <v>164</v>
      </c>
      <c r="E126" s="206" t="s">
        <v>327</v>
      </c>
      <c r="F126" s="207" t="s">
        <v>328</v>
      </c>
      <c r="G126" s="208" t="s">
        <v>219</v>
      </c>
      <c r="H126" s="209">
        <v>764.2</v>
      </c>
      <c r="I126" s="210"/>
      <c r="J126" s="211">
        <f>ROUND(I126*H126,2)</f>
        <v>0</v>
      </c>
      <c r="K126" s="207" t="s">
        <v>168</v>
      </c>
      <c r="L126" s="62"/>
      <c r="M126" s="212" t="s">
        <v>24</v>
      </c>
      <c r="N126" s="213" t="s">
        <v>46</v>
      </c>
      <c r="O126" s="43"/>
      <c r="P126" s="214">
        <f>O126*H126</f>
        <v>0</v>
      </c>
      <c r="Q126" s="214">
        <v>2.3000000000000001E-4</v>
      </c>
      <c r="R126" s="214">
        <f>Q126*H126</f>
        <v>0.17576600000000001</v>
      </c>
      <c r="S126" s="214">
        <v>0</v>
      </c>
      <c r="T126" s="215">
        <f>S126*H126</f>
        <v>0</v>
      </c>
      <c r="AR126" s="25" t="s">
        <v>169</v>
      </c>
      <c r="AT126" s="25" t="s">
        <v>164</v>
      </c>
      <c r="AU126" s="25" t="s">
        <v>83</v>
      </c>
      <c r="AY126" s="25" t="s">
        <v>162</v>
      </c>
      <c r="BE126" s="216">
        <f>IF(N126="základní",J126,0)</f>
        <v>0</v>
      </c>
      <c r="BF126" s="216">
        <f>IF(N126="snížená",J126,0)</f>
        <v>0</v>
      </c>
      <c r="BG126" s="216">
        <f>IF(N126="zákl. přenesená",J126,0)</f>
        <v>0</v>
      </c>
      <c r="BH126" s="216">
        <f>IF(N126="sníž. přenesená",J126,0)</f>
        <v>0</v>
      </c>
      <c r="BI126" s="216">
        <f>IF(N126="nulová",J126,0)</f>
        <v>0</v>
      </c>
      <c r="BJ126" s="25" t="s">
        <v>25</v>
      </c>
      <c r="BK126" s="216">
        <f>ROUND(I126*H126,2)</f>
        <v>0</v>
      </c>
      <c r="BL126" s="25" t="s">
        <v>169</v>
      </c>
      <c r="BM126" s="25" t="s">
        <v>811</v>
      </c>
    </row>
    <row r="127" spans="2:65" s="1" customFormat="1" ht="121.5">
      <c r="B127" s="42"/>
      <c r="C127" s="64"/>
      <c r="D127" s="217" t="s">
        <v>171</v>
      </c>
      <c r="E127" s="64"/>
      <c r="F127" s="218" t="s">
        <v>318</v>
      </c>
      <c r="G127" s="64"/>
      <c r="H127" s="64"/>
      <c r="I127" s="174"/>
      <c r="J127" s="64"/>
      <c r="K127" s="64"/>
      <c r="L127" s="62"/>
      <c r="M127" s="219"/>
      <c r="N127" s="43"/>
      <c r="O127" s="43"/>
      <c r="P127" s="43"/>
      <c r="Q127" s="43"/>
      <c r="R127" s="43"/>
      <c r="S127" s="43"/>
      <c r="T127" s="79"/>
      <c r="AT127" s="25" t="s">
        <v>171</v>
      </c>
      <c r="AU127" s="25" t="s">
        <v>83</v>
      </c>
    </row>
    <row r="128" spans="2:65" s="1" customFormat="1" ht="25.5" customHeight="1">
      <c r="B128" s="42"/>
      <c r="C128" s="205" t="s">
        <v>742</v>
      </c>
      <c r="D128" s="205" t="s">
        <v>164</v>
      </c>
      <c r="E128" s="206" t="s">
        <v>331</v>
      </c>
      <c r="F128" s="207" t="s">
        <v>332</v>
      </c>
      <c r="G128" s="208" t="s">
        <v>167</v>
      </c>
      <c r="H128" s="209">
        <v>185.875</v>
      </c>
      <c r="I128" s="210"/>
      <c r="J128" s="211">
        <f>ROUND(I128*H128,2)</f>
        <v>0</v>
      </c>
      <c r="K128" s="207" t="s">
        <v>168</v>
      </c>
      <c r="L128" s="62"/>
      <c r="M128" s="212" t="s">
        <v>24</v>
      </c>
      <c r="N128" s="213" t="s">
        <v>46</v>
      </c>
      <c r="O128" s="43"/>
      <c r="P128" s="214">
        <f>O128*H128</f>
        <v>0</v>
      </c>
      <c r="Q128" s="214">
        <v>2.1080000000000001</v>
      </c>
      <c r="R128" s="214">
        <f>Q128*H128</f>
        <v>391.8245</v>
      </c>
      <c r="S128" s="214">
        <v>0</v>
      </c>
      <c r="T128" s="215">
        <f>S128*H128</f>
        <v>0</v>
      </c>
      <c r="AR128" s="25" t="s">
        <v>169</v>
      </c>
      <c r="AT128" s="25" t="s">
        <v>164</v>
      </c>
      <c r="AU128" s="25" t="s">
        <v>83</v>
      </c>
      <c r="AY128" s="25" t="s">
        <v>162</v>
      </c>
      <c r="BE128" s="216">
        <f>IF(N128="základní",J128,0)</f>
        <v>0</v>
      </c>
      <c r="BF128" s="216">
        <f>IF(N128="snížená",J128,0)</f>
        <v>0</v>
      </c>
      <c r="BG128" s="216">
        <f>IF(N128="zákl. přenesená",J128,0)</f>
        <v>0</v>
      </c>
      <c r="BH128" s="216">
        <f>IF(N128="sníž. přenesená",J128,0)</f>
        <v>0</v>
      </c>
      <c r="BI128" s="216">
        <f>IF(N128="nulová",J128,0)</f>
        <v>0</v>
      </c>
      <c r="BJ128" s="25" t="s">
        <v>25</v>
      </c>
      <c r="BK128" s="216">
        <f>ROUND(I128*H128,2)</f>
        <v>0</v>
      </c>
      <c r="BL128" s="25" t="s">
        <v>169</v>
      </c>
      <c r="BM128" s="25" t="s">
        <v>812</v>
      </c>
    </row>
    <row r="129" spans="2:65" s="12" customFormat="1" ht="27">
      <c r="B129" s="220"/>
      <c r="C129" s="221"/>
      <c r="D129" s="217" t="s">
        <v>173</v>
      </c>
      <c r="E129" s="222" t="s">
        <v>24</v>
      </c>
      <c r="F129" s="223" t="s">
        <v>813</v>
      </c>
      <c r="G129" s="221"/>
      <c r="H129" s="224">
        <v>185.875</v>
      </c>
      <c r="I129" s="225"/>
      <c r="J129" s="221"/>
      <c r="K129" s="221"/>
      <c r="L129" s="226"/>
      <c r="M129" s="227"/>
      <c r="N129" s="228"/>
      <c r="O129" s="228"/>
      <c r="P129" s="228"/>
      <c r="Q129" s="228"/>
      <c r="R129" s="228"/>
      <c r="S129" s="228"/>
      <c r="T129" s="229"/>
      <c r="AT129" s="230" t="s">
        <v>173</v>
      </c>
      <c r="AU129" s="230" t="s">
        <v>83</v>
      </c>
      <c r="AV129" s="12" t="s">
        <v>83</v>
      </c>
      <c r="AW129" s="12" t="s">
        <v>39</v>
      </c>
      <c r="AX129" s="12" t="s">
        <v>25</v>
      </c>
      <c r="AY129" s="230" t="s">
        <v>162</v>
      </c>
    </row>
    <row r="130" spans="2:65" s="1" customFormat="1" ht="16.5" customHeight="1">
      <c r="B130" s="42"/>
      <c r="C130" s="205" t="s">
        <v>746</v>
      </c>
      <c r="D130" s="205" t="s">
        <v>164</v>
      </c>
      <c r="E130" s="206" t="s">
        <v>336</v>
      </c>
      <c r="F130" s="207" t="s">
        <v>337</v>
      </c>
      <c r="G130" s="208" t="s">
        <v>167</v>
      </c>
      <c r="H130" s="209">
        <v>191.655</v>
      </c>
      <c r="I130" s="210"/>
      <c r="J130" s="211">
        <f>ROUND(I130*H130,2)</f>
        <v>0</v>
      </c>
      <c r="K130" s="207" t="s">
        <v>168</v>
      </c>
      <c r="L130" s="62"/>
      <c r="M130" s="212" t="s">
        <v>24</v>
      </c>
      <c r="N130" s="213" t="s">
        <v>46</v>
      </c>
      <c r="O130" s="43"/>
      <c r="P130" s="214">
        <f>O130*H130</f>
        <v>0</v>
      </c>
      <c r="Q130" s="214">
        <v>2.13408</v>
      </c>
      <c r="R130" s="214">
        <f>Q130*H130</f>
        <v>409.00710240000001</v>
      </c>
      <c r="S130" s="214">
        <v>0</v>
      </c>
      <c r="T130" s="215">
        <f>S130*H130</f>
        <v>0</v>
      </c>
      <c r="AR130" s="25" t="s">
        <v>169</v>
      </c>
      <c r="AT130" s="25" t="s">
        <v>164</v>
      </c>
      <c r="AU130" s="25" t="s">
        <v>83</v>
      </c>
      <c r="AY130" s="25" t="s">
        <v>162</v>
      </c>
      <c r="BE130" s="216">
        <f>IF(N130="základní",J130,0)</f>
        <v>0</v>
      </c>
      <c r="BF130" s="216">
        <f>IF(N130="snížená",J130,0)</f>
        <v>0</v>
      </c>
      <c r="BG130" s="216">
        <f>IF(N130="zákl. přenesená",J130,0)</f>
        <v>0</v>
      </c>
      <c r="BH130" s="216">
        <f>IF(N130="sníž. přenesená",J130,0)</f>
        <v>0</v>
      </c>
      <c r="BI130" s="216">
        <f>IF(N130="nulová",J130,0)</f>
        <v>0</v>
      </c>
      <c r="BJ130" s="25" t="s">
        <v>25</v>
      </c>
      <c r="BK130" s="216">
        <f>ROUND(I130*H130,2)</f>
        <v>0</v>
      </c>
      <c r="BL130" s="25" t="s">
        <v>169</v>
      </c>
      <c r="BM130" s="25" t="s">
        <v>814</v>
      </c>
    </row>
    <row r="131" spans="2:65" s="1" customFormat="1" ht="81">
      <c r="B131" s="42"/>
      <c r="C131" s="64"/>
      <c r="D131" s="217" t="s">
        <v>171</v>
      </c>
      <c r="E131" s="64"/>
      <c r="F131" s="218" t="s">
        <v>339</v>
      </c>
      <c r="G131" s="64"/>
      <c r="H131" s="64"/>
      <c r="I131" s="174"/>
      <c r="J131" s="64"/>
      <c r="K131" s="64"/>
      <c r="L131" s="62"/>
      <c r="M131" s="219"/>
      <c r="N131" s="43"/>
      <c r="O131" s="43"/>
      <c r="P131" s="43"/>
      <c r="Q131" s="43"/>
      <c r="R131" s="43"/>
      <c r="S131" s="43"/>
      <c r="T131" s="79"/>
      <c r="AT131" s="25" t="s">
        <v>171</v>
      </c>
      <c r="AU131" s="25" t="s">
        <v>83</v>
      </c>
    </row>
    <row r="132" spans="2:65" s="12" customFormat="1" ht="13.5">
      <c r="B132" s="220"/>
      <c r="C132" s="221"/>
      <c r="D132" s="217" t="s">
        <v>173</v>
      </c>
      <c r="E132" s="222" t="s">
        <v>24</v>
      </c>
      <c r="F132" s="223" t="s">
        <v>815</v>
      </c>
      <c r="G132" s="221"/>
      <c r="H132" s="224">
        <v>138.18</v>
      </c>
      <c r="I132" s="225"/>
      <c r="J132" s="221"/>
      <c r="K132" s="221"/>
      <c r="L132" s="226"/>
      <c r="M132" s="227"/>
      <c r="N132" s="228"/>
      <c r="O132" s="228"/>
      <c r="P132" s="228"/>
      <c r="Q132" s="228"/>
      <c r="R132" s="228"/>
      <c r="S132" s="228"/>
      <c r="T132" s="229"/>
      <c r="AT132" s="230" t="s">
        <v>173</v>
      </c>
      <c r="AU132" s="230" t="s">
        <v>83</v>
      </c>
      <c r="AV132" s="12" t="s">
        <v>83</v>
      </c>
      <c r="AW132" s="12" t="s">
        <v>39</v>
      </c>
      <c r="AX132" s="12" t="s">
        <v>75</v>
      </c>
      <c r="AY132" s="230" t="s">
        <v>162</v>
      </c>
    </row>
    <row r="133" spans="2:65" s="12" customFormat="1" ht="13.5">
      <c r="B133" s="220"/>
      <c r="C133" s="221"/>
      <c r="D133" s="217" t="s">
        <v>173</v>
      </c>
      <c r="E133" s="222" t="s">
        <v>24</v>
      </c>
      <c r="F133" s="223" t="s">
        <v>816</v>
      </c>
      <c r="G133" s="221"/>
      <c r="H133" s="224">
        <v>32.200000000000003</v>
      </c>
      <c r="I133" s="225"/>
      <c r="J133" s="221"/>
      <c r="K133" s="221"/>
      <c r="L133" s="226"/>
      <c r="M133" s="227"/>
      <c r="N133" s="228"/>
      <c r="O133" s="228"/>
      <c r="P133" s="228"/>
      <c r="Q133" s="228"/>
      <c r="R133" s="228"/>
      <c r="S133" s="228"/>
      <c r="T133" s="229"/>
      <c r="AT133" s="230" t="s">
        <v>173</v>
      </c>
      <c r="AU133" s="230" t="s">
        <v>83</v>
      </c>
      <c r="AV133" s="12" t="s">
        <v>83</v>
      </c>
      <c r="AW133" s="12" t="s">
        <v>39</v>
      </c>
      <c r="AX133" s="12" t="s">
        <v>75</v>
      </c>
      <c r="AY133" s="230" t="s">
        <v>162</v>
      </c>
    </row>
    <row r="134" spans="2:65" s="12" customFormat="1" ht="13.5">
      <c r="B134" s="220"/>
      <c r="C134" s="221"/>
      <c r="D134" s="217" t="s">
        <v>173</v>
      </c>
      <c r="E134" s="222" t="s">
        <v>24</v>
      </c>
      <c r="F134" s="223" t="s">
        <v>817</v>
      </c>
      <c r="G134" s="221"/>
      <c r="H134" s="224">
        <v>21.274999999999999</v>
      </c>
      <c r="I134" s="225"/>
      <c r="J134" s="221"/>
      <c r="K134" s="221"/>
      <c r="L134" s="226"/>
      <c r="M134" s="227"/>
      <c r="N134" s="228"/>
      <c r="O134" s="228"/>
      <c r="P134" s="228"/>
      <c r="Q134" s="228"/>
      <c r="R134" s="228"/>
      <c r="S134" s="228"/>
      <c r="T134" s="229"/>
      <c r="AT134" s="230" t="s">
        <v>173</v>
      </c>
      <c r="AU134" s="230" t="s">
        <v>83</v>
      </c>
      <c r="AV134" s="12" t="s">
        <v>83</v>
      </c>
      <c r="AW134" s="12" t="s">
        <v>39</v>
      </c>
      <c r="AX134" s="12" t="s">
        <v>75</v>
      </c>
      <c r="AY134" s="230" t="s">
        <v>162</v>
      </c>
    </row>
    <row r="135" spans="2:65" s="13" customFormat="1" ht="13.5">
      <c r="B135" s="234"/>
      <c r="C135" s="235"/>
      <c r="D135" s="217" t="s">
        <v>173</v>
      </c>
      <c r="E135" s="236" t="s">
        <v>24</v>
      </c>
      <c r="F135" s="237" t="s">
        <v>257</v>
      </c>
      <c r="G135" s="235"/>
      <c r="H135" s="238">
        <v>191.655</v>
      </c>
      <c r="I135" s="239"/>
      <c r="J135" s="235"/>
      <c r="K135" s="235"/>
      <c r="L135" s="240"/>
      <c r="M135" s="241"/>
      <c r="N135" s="242"/>
      <c r="O135" s="242"/>
      <c r="P135" s="242"/>
      <c r="Q135" s="242"/>
      <c r="R135" s="242"/>
      <c r="S135" s="242"/>
      <c r="T135" s="243"/>
      <c r="AT135" s="244" t="s">
        <v>173</v>
      </c>
      <c r="AU135" s="244" t="s">
        <v>83</v>
      </c>
      <c r="AV135" s="13" t="s">
        <v>169</v>
      </c>
      <c r="AW135" s="13" t="s">
        <v>39</v>
      </c>
      <c r="AX135" s="13" t="s">
        <v>25</v>
      </c>
      <c r="AY135" s="244" t="s">
        <v>162</v>
      </c>
    </row>
    <row r="136" spans="2:65" s="1" customFormat="1" ht="16.5" customHeight="1">
      <c r="B136" s="42"/>
      <c r="C136" s="205" t="s">
        <v>753</v>
      </c>
      <c r="D136" s="205" t="s">
        <v>164</v>
      </c>
      <c r="E136" s="206" t="s">
        <v>342</v>
      </c>
      <c r="F136" s="207" t="s">
        <v>343</v>
      </c>
      <c r="G136" s="208" t="s">
        <v>219</v>
      </c>
      <c r="H136" s="209">
        <v>351.45</v>
      </c>
      <c r="I136" s="210"/>
      <c r="J136" s="211">
        <f>ROUND(I136*H136,2)</f>
        <v>0</v>
      </c>
      <c r="K136" s="207" t="s">
        <v>168</v>
      </c>
      <c r="L136" s="62"/>
      <c r="M136" s="212" t="s">
        <v>24</v>
      </c>
      <c r="N136" s="213" t="s">
        <v>46</v>
      </c>
      <c r="O136" s="43"/>
      <c r="P136" s="214">
        <f>O136*H136</f>
        <v>0</v>
      </c>
      <c r="Q136" s="214">
        <v>0</v>
      </c>
      <c r="R136" s="214">
        <f>Q136*H136</f>
        <v>0</v>
      </c>
      <c r="S136" s="214">
        <v>0</v>
      </c>
      <c r="T136" s="215">
        <f>S136*H136</f>
        <v>0</v>
      </c>
      <c r="AR136" s="25" t="s">
        <v>169</v>
      </c>
      <c r="AT136" s="25" t="s">
        <v>164</v>
      </c>
      <c r="AU136" s="25" t="s">
        <v>83</v>
      </c>
      <c r="AY136" s="25" t="s">
        <v>162</v>
      </c>
      <c r="BE136" s="216">
        <f>IF(N136="základní",J136,0)</f>
        <v>0</v>
      </c>
      <c r="BF136" s="216">
        <f>IF(N136="snížená",J136,0)</f>
        <v>0</v>
      </c>
      <c r="BG136" s="216">
        <f>IF(N136="zákl. přenesená",J136,0)</f>
        <v>0</v>
      </c>
      <c r="BH136" s="216">
        <f>IF(N136="sníž. přenesená",J136,0)</f>
        <v>0</v>
      </c>
      <c r="BI136" s="216">
        <f>IF(N136="nulová",J136,0)</f>
        <v>0</v>
      </c>
      <c r="BJ136" s="25" t="s">
        <v>25</v>
      </c>
      <c r="BK136" s="216">
        <f>ROUND(I136*H136,2)</f>
        <v>0</v>
      </c>
      <c r="BL136" s="25" t="s">
        <v>169</v>
      </c>
      <c r="BM136" s="25" t="s">
        <v>818</v>
      </c>
    </row>
    <row r="137" spans="2:65" s="1" customFormat="1" ht="81">
      <c r="B137" s="42"/>
      <c r="C137" s="64"/>
      <c r="D137" s="217" t="s">
        <v>171</v>
      </c>
      <c r="E137" s="64"/>
      <c r="F137" s="218" t="s">
        <v>339</v>
      </c>
      <c r="G137" s="64"/>
      <c r="H137" s="64"/>
      <c r="I137" s="174"/>
      <c r="J137" s="64"/>
      <c r="K137" s="64"/>
      <c r="L137" s="62"/>
      <c r="M137" s="219"/>
      <c r="N137" s="43"/>
      <c r="O137" s="43"/>
      <c r="P137" s="43"/>
      <c r="Q137" s="43"/>
      <c r="R137" s="43"/>
      <c r="S137" s="43"/>
      <c r="T137" s="79"/>
      <c r="AT137" s="25" t="s">
        <v>171</v>
      </c>
      <c r="AU137" s="25" t="s">
        <v>83</v>
      </c>
    </row>
    <row r="138" spans="2:65" s="12" customFormat="1" ht="13.5">
      <c r="B138" s="220"/>
      <c r="C138" s="221"/>
      <c r="D138" s="217" t="s">
        <v>173</v>
      </c>
      <c r="E138" s="222" t="s">
        <v>24</v>
      </c>
      <c r="F138" s="223" t="s">
        <v>819</v>
      </c>
      <c r="G138" s="221"/>
      <c r="H138" s="224">
        <v>253.8</v>
      </c>
      <c r="I138" s="225"/>
      <c r="J138" s="221"/>
      <c r="K138" s="221"/>
      <c r="L138" s="226"/>
      <c r="M138" s="227"/>
      <c r="N138" s="228"/>
      <c r="O138" s="228"/>
      <c r="P138" s="228"/>
      <c r="Q138" s="228"/>
      <c r="R138" s="228"/>
      <c r="S138" s="228"/>
      <c r="T138" s="229"/>
      <c r="AT138" s="230" t="s">
        <v>173</v>
      </c>
      <c r="AU138" s="230" t="s">
        <v>83</v>
      </c>
      <c r="AV138" s="12" t="s">
        <v>83</v>
      </c>
      <c r="AW138" s="12" t="s">
        <v>39</v>
      </c>
      <c r="AX138" s="12" t="s">
        <v>75</v>
      </c>
      <c r="AY138" s="230" t="s">
        <v>162</v>
      </c>
    </row>
    <row r="139" spans="2:65" s="12" customFormat="1" ht="13.5">
      <c r="B139" s="220"/>
      <c r="C139" s="221"/>
      <c r="D139" s="217" t="s">
        <v>173</v>
      </c>
      <c r="E139" s="222" t="s">
        <v>24</v>
      </c>
      <c r="F139" s="223" t="s">
        <v>820</v>
      </c>
      <c r="G139" s="221"/>
      <c r="H139" s="224">
        <v>58.8</v>
      </c>
      <c r="I139" s="225"/>
      <c r="J139" s="221"/>
      <c r="K139" s="221"/>
      <c r="L139" s="226"/>
      <c r="M139" s="227"/>
      <c r="N139" s="228"/>
      <c r="O139" s="228"/>
      <c r="P139" s="228"/>
      <c r="Q139" s="228"/>
      <c r="R139" s="228"/>
      <c r="S139" s="228"/>
      <c r="T139" s="229"/>
      <c r="AT139" s="230" t="s">
        <v>173</v>
      </c>
      <c r="AU139" s="230" t="s">
        <v>83</v>
      </c>
      <c r="AV139" s="12" t="s">
        <v>83</v>
      </c>
      <c r="AW139" s="12" t="s">
        <v>39</v>
      </c>
      <c r="AX139" s="12" t="s">
        <v>75</v>
      </c>
      <c r="AY139" s="230" t="s">
        <v>162</v>
      </c>
    </row>
    <row r="140" spans="2:65" s="12" customFormat="1" ht="13.5">
      <c r="B140" s="220"/>
      <c r="C140" s="221"/>
      <c r="D140" s="217" t="s">
        <v>173</v>
      </c>
      <c r="E140" s="222" t="s">
        <v>24</v>
      </c>
      <c r="F140" s="223" t="s">
        <v>821</v>
      </c>
      <c r="G140" s="221"/>
      <c r="H140" s="224">
        <v>38.85</v>
      </c>
      <c r="I140" s="225"/>
      <c r="J140" s="221"/>
      <c r="K140" s="221"/>
      <c r="L140" s="226"/>
      <c r="M140" s="227"/>
      <c r="N140" s="228"/>
      <c r="O140" s="228"/>
      <c r="P140" s="228"/>
      <c r="Q140" s="228"/>
      <c r="R140" s="228"/>
      <c r="S140" s="228"/>
      <c r="T140" s="229"/>
      <c r="AT140" s="230" t="s">
        <v>173</v>
      </c>
      <c r="AU140" s="230" t="s">
        <v>83</v>
      </c>
      <c r="AV140" s="12" t="s">
        <v>83</v>
      </c>
      <c r="AW140" s="12" t="s">
        <v>39</v>
      </c>
      <c r="AX140" s="12" t="s">
        <v>75</v>
      </c>
      <c r="AY140" s="230" t="s">
        <v>162</v>
      </c>
    </row>
    <row r="141" spans="2:65" s="13" customFormat="1" ht="13.5">
      <c r="B141" s="234"/>
      <c r="C141" s="235"/>
      <c r="D141" s="217" t="s">
        <v>173</v>
      </c>
      <c r="E141" s="236" t="s">
        <v>24</v>
      </c>
      <c r="F141" s="237" t="s">
        <v>257</v>
      </c>
      <c r="G141" s="235"/>
      <c r="H141" s="238">
        <v>351.45</v>
      </c>
      <c r="I141" s="239"/>
      <c r="J141" s="235"/>
      <c r="K141" s="235"/>
      <c r="L141" s="240"/>
      <c r="M141" s="241"/>
      <c r="N141" s="242"/>
      <c r="O141" s="242"/>
      <c r="P141" s="242"/>
      <c r="Q141" s="242"/>
      <c r="R141" s="242"/>
      <c r="S141" s="242"/>
      <c r="T141" s="243"/>
      <c r="AT141" s="244" t="s">
        <v>173</v>
      </c>
      <c r="AU141" s="244" t="s">
        <v>83</v>
      </c>
      <c r="AV141" s="13" t="s">
        <v>169</v>
      </c>
      <c r="AW141" s="13" t="s">
        <v>39</v>
      </c>
      <c r="AX141" s="13" t="s">
        <v>25</v>
      </c>
      <c r="AY141" s="244" t="s">
        <v>162</v>
      </c>
    </row>
    <row r="142" spans="2:65" s="11" customFormat="1" ht="29.85" customHeight="1">
      <c r="B142" s="189"/>
      <c r="C142" s="190"/>
      <c r="D142" s="191" t="s">
        <v>74</v>
      </c>
      <c r="E142" s="203" t="s">
        <v>249</v>
      </c>
      <c r="F142" s="203" t="s">
        <v>487</v>
      </c>
      <c r="G142" s="190"/>
      <c r="H142" s="190"/>
      <c r="I142" s="193"/>
      <c r="J142" s="204">
        <f>BK142</f>
        <v>0</v>
      </c>
      <c r="K142" s="190"/>
      <c r="L142" s="195"/>
      <c r="M142" s="196"/>
      <c r="N142" s="197"/>
      <c r="O142" s="197"/>
      <c r="P142" s="198">
        <f>SUM(P143:P151)</f>
        <v>0</v>
      </c>
      <c r="Q142" s="197"/>
      <c r="R142" s="198">
        <f>SUM(R143:R151)</f>
        <v>2.385E-2</v>
      </c>
      <c r="S142" s="197"/>
      <c r="T142" s="199">
        <f>SUM(T143:T151)</f>
        <v>0</v>
      </c>
      <c r="AR142" s="200" t="s">
        <v>25</v>
      </c>
      <c r="AT142" s="201" t="s">
        <v>74</v>
      </c>
      <c r="AU142" s="201" t="s">
        <v>25</v>
      </c>
      <c r="AY142" s="200" t="s">
        <v>162</v>
      </c>
      <c r="BK142" s="202">
        <f>SUM(BK143:BK151)</f>
        <v>0</v>
      </c>
    </row>
    <row r="143" spans="2:65" s="1" customFormat="1" ht="25.5" customHeight="1">
      <c r="B143" s="42"/>
      <c r="C143" s="205" t="s">
        <v>758</v>
      </c>
      <c r="D143" s="205" t="s">
        <v>164</v>
      </c>
      <c r="E143" s="206" t="s">
        <v>676</v>
      </c>
      <c r="F143" s="207" t="s">
        <v>677</v>
      </c>
      <c r="G143" s="208" t="s">
        <v>323</v>
      </c>
      <c r="H143" s="209">
        <v>0.5</v>
      </c>
      <c r="I143" s="210"/>
      <c r="J143" s="211">
        <f>ROUND(I143*H143,2)</f>
        <v>0</v>
      </c>
      <c r="K143" s="207" t="s">
        <v>168</v>
      </c>
      <c r="L143" s="62"/>
      <c r="M143" s="212" t="s">
        <v>24</v>
      </c>
      <c r="N143" s="213" t="s">
        <v>46</v>
      </c>
      <c r="O143" s="43"/>
      <c r="P143" s="214">
        <f>O143*H143</f>
        <v>0</v>
      </c>
      <c r="Q143" s="214">
        <v>0</v>
      </c>
      <c r="R143" s="214">
        <f>Q143*H143</f>
        <v>0</v>
      </c>
      <c r="S143" s="214">
        <v>0</v>
      </c>
      <c r="T143" s="215">
        <f>S143*H143</f>
        <v>0</v>
      </c>
      <c r="AR143" s="25" t="s">
        <v>169</v>
      </c>
      <c r="AT143" s="25" t="s">
        <v>164</v>
      </c>
      <c r="AU143" s="25" t="s">
        <v>83</v>
      </c>
      <c r="AY143" s="25" t="s">
        <v>162</v>
      </c>
      <c r="BE143" s="216">
        <f>IF(N143="základní",J143,0)</f>
        <v>0</v>
      </c>
      <c r="BF143" s="216">
        <f>IF(N143="snížená",J143,0)</f>
        <v>0</v>
      </c>
      <c r="BG143" s="216">
        <f>IF(N143="zákl. přenesená",J143,0)</f>
        <v>0</v>
      </c>
      <c r="BH143" s="216">
        <f>IF(N143="sníž. přenesená",J143,0)</f>
        <v>0</v>
      </c>
      <c r="BI143" s="216">
        <f>IF(N143="nulová",J143,0)</f>
        <v>0</v>
      </c>
      <c r="BJ143" s="25" t="s">
        <v>25</v>
      </c>
      <c r="BK143" s="216">
        <f>ROUND(I143*H143,2)</f>
        <v>0</v>
      </c>
      <c r="BL143" s="25" t="s">
        <v>169</v>
      </c>
      <c r="BM143" s="25" t="s">
        <v>822</v>
      </c>
    </row>
    <row r="144" spans="2:65" s="1" customFormat="1" ht="81">
      <c r="B144" s="42"/>
      <c r="C144" s="64"/>
      <c r="D144" s="217" t="s">
        <v>171</v>
      </c>
      <c r="E144" s="64"/>
      <c r="F144" s="218" t="s">
        <v>491</v>
      </c>
      <c r="G144" s="64"/>
      <c r="H144" s="64"/>
      <c r="I144" s="174"/>
      <c r="J144" s="64"/>
      <c r="K144" s="64"/>
      <c r="L144" s="62"/>
      <c r="M144" s="219"/>
      <c r="N144" s="43"/>
      <c r="O144" s="43"/>
      <c r="P144" s="43"/>
      <c r="Q144" s="43"/>
      <c r="R144" s="43"/>
      <c r="S144" s="43"/>
      <c r="T144" s="79"/>
      <c r="AT144" s="25" t="s">
        <v>171</v>
      </c>
      <c r="AU144" s="25" t="s">
        <v>83</v>
      </c>
    </row>
    <row r="145" spans="2:65" s="1" customFormat="1" ht="25.5" customHeight="1">
      <c r="B145" s="42"/>
      <c r="C145" s="245" t="s">
        <v>764</v>
      </c>
      <c r="D145" s="245" t="s">
        <v>271</v>
      </c>
      <c r="E145" s="246" t="s">
        <v>681</v>
      </c>
      <c r="F145" s="247" t="s">
        <v>682</v>
      </c>
      <c r="G145" s="248" t="s">
        <v>442</v>
      </c>
      <c r="H145" s="249">
        <v>0.5</v>
      </c>
      <c r="I145" s="250"/>
      <c r="J145" s="251">
        <f>ROUND(I145*H145,2)</f>
        <v>0</v>
      </c>
      <c r="K145" s="247" t="s">
        <v>168</v>
      </c>
      <c r="L145" s="252"/>
      <c r="M145" s="253" t="s">
        <v>24</v>
      </c>
      <c r="N145" s="254" t="s">
        <v>46</v>
      </c>
      <c r="O145" s="43"/>
      <c r="P145" s="214">
        <f>O145*H145</f>
        <v>0</v>
      </c>
      <c r="Q145" s="214">
        <v>7.4999999999999997E-3</v>
      </c>
      <c r="R145" s="214">
        <f>Q145*H145</f>
        <v>3.7499999999999999E-3</v>
      </c>
      <c r="S145" s="214">
        <v>0</v>
      </c>
      <c r="T145" s="215">
        <f>S145*H145</f>
        <v>0</v>
      </c>
      <c r="AR145" s="25" t="s">
        <v>249</v>
      </c>
      <c r="AT145" s="25" t="s">
        <v>271</v>
      </c>
      <c r="AU145" s="25" t="s">
        <v>83</v>
      </c>
      <c r="AY145" s="25" t="s">
        <v>162</v>
      </c>
      <c r="BE145" s="216">
        <f>IF(N145="základní",J145,0)</f>
        <v>0</v>
      </c>
      <c r="BF145" s="216">
        <f>IF(N145="snížená",J145,0)</f>
        <v>0</v>
      </c>
      <c r="BG145" s="216">
        <f>IF(N145="zákl. přenesená",J145,0)</f>
        <v>0</v>
      </c>
      <c r="BH145" s="216">
        <f>IF(N145="sníž. přenesená",J145,0)</f>
        <v>0</v>
      </c>
      <c r="BI145" s="216">
        <f>IF(N145="nulová",J145,0)</f>
        <v>0</v>
      </c>
      <c r="BJ145" s="25" t="s">
        <v>25</v>
      </c>
      <c r="BK145" s="216">
        <f>ROUND(I145*H145,2)</f>
        <v>0</v>
      </c>
      <c r="BL145" s="25" t="s">
        <v>169</v>
      </c>
      <c r="BM145" s="25" t="s">
        <v>823</v>
      </c>
    </row>
    <row r="146" spans="2:65" s="1" customFormat="1" ht="25.5" customHeight="1">
      <c r="B146" s="42"/>
      <c r="C146" s="205" t="s">
        <v>824</v>
      </c>
      <c r="D146" s="205" t="s">
        <v>164</v>
      </c>
      <c r="E146" s="206" t="s">
        <v>825</v>
      </c>
      <c r="F146" s="207" t="s">
        <v>826</v>
      </c>
      <c r="G146" s="208" t="s">
        <v>323</v>
      </c>
      <c r="H146" s="209">
        <v>0.7</v>
      </c>
      <c r="I146" s="210"/>
      <c r="J146" s="211">
        <f>ROUND(I146*H146,2)</f>
        <v>0</v>
      </c>
      <c r="K146" s="207" t="s">
        <v>168</v>
      </c>
      <c r="L146" s="62"/>
      <c r="M146" s="212" t="s">
        <v>24</v>
      </c>
      <c r="N146" s="213" t="s">
        <v>46</v>
      </c>
      <c r="O146" s="43"/>
      <c r="P146" s="214">
        <f>O146*H146</f>
        <v>0</v>
      </c>
      <c r="Q146" s="214">
        <v>0</v>
      </c>
      <c r="R146" s="214">
        <f>Q146*H146</f>
        <v>0</v>
      </c>
      <c r="S146" s="214">
        <v>0</v>
      </c>
      <c r="T146" s="215">
        <f>S146*H146</f>
        <v>0</v>
      </c>
      <c r="AR146" s="25" t="s">
        <v>169</v>
      </c>
      <c r="AT146" s="25" t="s">
        <v>164</v>
      </c>
      <c r="AU146" s="25" t="s">
        <v>83</v>
      </c>
      <c r="AY146" s="25" t="s">
        <v>162</v>
      </c>
      <c r="BE146" s="216">
        <f>IF(N146="základní",J146,0)</f>
        <v>0</v>
      </c>
      <c r="BF146" s="216">
        <f>IF(N146="snížená",J146,0)</f>
        <v>0</v>
      </c>
      <c r="BG146" s="216">
        <f>IF(N146="zákl. přenesená",J146,0)</f>
        <v>0</v>
      </c>
      <c r="BH146" s="216">
        <f>IF(N146="sníž. přenesená",J146,0)</f>
        <v>0</v>
      </c>
      <c r="BI146" s="216">
        <f>IF(N146="nulová",J146,0)</f>
        <v>0</v>
      </c>
      <c r="BJ146" s="25" t="s">
        <v>25</v>
      </c>
      <c r="BK146" s="216">
        <f>ROUND(I146*H146,2)</f>
        <v>0</v>
      </c>
      <c r="BL146" s="25" t="s">
        <v>169</v>
      </c>
      <c r="BM146" s="25" t="s">
        <v>827</v>
      </c>
    </row>
    <row r="147" spans="2:65" s="1" customFormat="1" ht="81">
      <c r="B147" s="42"/>
      <c r="C147" s="64"/>
      <c r="D147" s="217" t="s">
        <v>171</v>
      </c>
      <c r="E147" s="64"/>
      <c r="F147" s="218" t="s">
        <v>491</v>
      </c>
      <c r="G147" s="64"/>
      <c r="H147" s="64"/>
      <c r="I147" s="174"/>
      <c r="J147" s="64"/>
      <c r="K147" s="64"/>
      <c r="L147" s="62"/>
      <c r="M147" s="219"/>
      <c r="N147" s="43"/>
      <c r="O147" s="43"/>
      <c r="P147" s="43"/>
      <c r="Q147" s="43"/>
      <c r="R147" s="43"/>
      <c r="S147" s="43"/>
      <c r="T147" s="79"/>
      <c r="AT147" s="25" t="s">
        <v>171</v>
      </c>
      <c r="AU147" s="25" t="s">
        <v>83</v>
      </c>
    </row>
    <row r="148" spans="2:65" s="1" customFormat="1" ht="25.5" customHeight="1">
      <c r="B148" s="42"/>
      <c r="C148" s="245" t="s">
        <v>828</v>
      </c>
      <c r="D148" s="245" t="s">
        <v>271</v>
      </c>
      <c r="E148" s="246" t="s">
        <v>829</v>
      </c>
      <c r="F148" s="247" t="s">
        <v>830</v>
      </c>
      <c r="G148" s="248" t="s">
        <v>442</v>
      </c>
      <c r="H148" s="249">
        <v>0.7</v>
      </c>
      <c r="I148" s="250"/>
      <c r="J148" s="251">
        <f>ROUND(I148*H148,2)</f>
        <v>0</v>
      </c>
      <c r="K148" s="247" t="s">
        <v>168</v>
      </c>
      <c r="L148" s="252"/>
      <c r="M148" s="253" t="s">
        <v>24</v>
      </c>
      <c r="N148" s="254" t="s">
        <v>46</v>
      </c>
      <c r="O148" s="43"/>
      <c r="P148" s="214">
        <f>O148*H148</f>
        <v>0</v>
      </c>
      <c r="Q148" s="214">
        <v>1.2999999999999999E-2</v>
      </c>
      <c r="R148" s="214">
        <f>Q148*H148</f>
        <v>9.0999999999999987E-3</v>
      </c>
      <c r="S148" s="214">
        <v>0</v>
      </c>
      <c r="T148" s="215">
        <f>S148*H148</f>
        <v>0</v>
      </c>
      <c r="AR148" s="25" t="s">
        <v>249</v>
      </c>
      <c r="AT148" s="25" t="s">
        <v>271</v>
      </c>
      <c r="AU148" s="25" t="s">
        <v>83</v>
      </c>
      <c r="AY148" s="25" t="s">
        <v>162</v>
      </c>
      <c r="BE148" s="216">
        <f>IF(N148="základní",J148,0)</f>
        <v>0</v>
      </c>
      <c r="BF148" s="216">
        <f>IF(N148="snížená",J148,0)</f>
        <v>0</v>
      </c>
      <c r="BG148" s="216">
        <f>IF(N148="zákl. přenesená",J148,0)</f>
        <v>0</v>
      </c>
      <c r="BH148" s="216">
        <f>IF(N148="sníž. přenesená",J148,0)</f>
        <v>0</v>
      </c>
      <c r="BI148" s="216">
        <f>IF(N148="nulová",J148,0)</f>
        <v>0</v>
      </c>
      <c r="BJ148" s="25" t="s">
        <v>25</v>
      </c>
      <c r="BK148" s="216">
        <f>ROUND(I148*H148,2)</f>
        <v>0</v>
      </c>
      <c r="BL148" s="25" t="s">
        <v>169</v>
      </c>
      <c r="BM148" s="25" t="s">
        <v>831</v>
      </c>
    </row>
    <row r="149" spans="2:65" s="1" customFormat="1" ht="25.5" customHeight="1">
      <c r="B149" s="42"/>
      <c r="C149" s="205" t="s">
        <v>832</v>
      </c>
      <c r="D149" s="205" t="s">
        <v>164</v>
      </c>
      <c r="E149" s="206" t="s">
        <v>496</v>
      </c>
      <c r="F149" s="207" t="s">
        <v>686</v>
      </c>
      <c r="G149" s="208" t="s">
        <v>323</v>
      </c>
      <c r="H149" s="209">
        <v>1</v>
      </c>
      <c r="I149" s="210"/>
      <c r="J149" s="211">
        <f>ROUND(I149*H149,2)</f>
        <v>0</v>
      </c>
      <c r="K149" s="207" t="s">
        <v>168</v>
      </c>
      <c r="L149" s="62"/>
      <c r="M149" s="212" t="s">
        <v>24</v>
      </c>
      <c r="N149" s="213" t="s">
        <v>46</v>
      </c>
      <c r="O149" s="43"/>
      <c r="P149" s="214">
        <f>O149*H149</f>
        <v>0</v>
      </c>
      <c r="Q149" s="214">
        <v>0</v>
      </c>
      <c r="R149" s="214">
        <f>Q149*H149</f>
        <v>0</v>
      </c>
      <c r="S149" s="214">
        <v>0</v>
      </c>
      <c r="T149" s="215">
        <f>S149*H149</f>
        <v>0</v>
      </c>
      <c r="AR149" s="25" t="s">
        <v>169</v>
      </c>
      <c r="AT149" s="25" t="s">
        <v>164</v>
      </c>
      <c r="AU149" s="25" t="s">
        <v>83</v>
      </c>
      <c r="AY149" s="25" t="s">
        <v>162</v>
      </c>
      <c r="BE149" s="216">
        <f>IF(N149="základní",J149,0)</f>
        <v>0</v>
      </c>
      <c r="BF149" s="216">
        <f>IF(N149="snížená",J149,0)</f>
        <v>0</v>
      </c>
      <c r="BG149" s="216">
        <f>IF(N149="zákl. přenesená",J149,0)</f>
        <v>0</v>
      </c>
      <c r="BH149" s="216">
        <f>IF(N149="sníž. přenesená",J149,0)</f>
        <v>0</v>
      </c>
      <c r="BI149" s="216">
        <f>IF(N149="nulová",J149,0)</f>
        <v>0</v>
      </c>
      <c r="BJ149" s="25" t="s">
        <v>25</v>
      </c>
      <c r="BK149" s="216">
        <f>ROUND(I149*H149,2)</f>
        <v>0</v>
      </c>
      <c r="BL149" s="25" t="s">
        <v>169</v>
      </c>
      <c r="BM149" s="25" t="s">
        <v>833</v>
      </c>
    </row>
    <row r="150" spans="2:65" s="1" customFormat="1" ht="81">
      <c r="B150" s="42"/>
      <c r="C150" s="64"/>
      <c r="D150" s="217" t="s">
        <v>171</v>
      </c>
      <c r="E150" s="64"/>
      <c r="F150" s="218" t="s">
        <v>491</v>
      </c>
      <c r="G150" s="64"/>
      <c r="H150" s="64"/>
      <c r="I150" s="174"/>
      <c r="J150" s="64"/>
      <c r="K150" s="64"/>
      <c r="L150" s="62"/>
      <c r="M150" s="219"/>
      <c r="N150" s="43"/>
      <c r="O150" s="43"/>
      <c r="P150" s="43"/>
      <c r="Q150" s="43"/>
      <c r="R150" s="43"/>
      <c r="S150" s="43"/>
      <c r="T150" s="79"/>
      <c r="AT150" s="25" t="s">
        <v>171</v>
      </c>
      <c r="AU150" s="25" t="s">
        <v>83</v>
      </c>
    </row>
    <row r="151" spans="2:65" s="1" customFormat="1" ht="25.5" customHeight="1">
      <c r="B151" s="42"/>
      <c r="C151" s="245" t="s">
        <v>834</v>
      </c>
      <c r="D151" s="245" t="s">
        <v>271</v>
      </c>
      <c r="E151" s="246" t="s">
        <v>500</v>
      </c>
      <c r="F151" s="247" t="s">
        <v>690</v>
      </c>
      <c r="G151" s="248" t="s">
        <v>442</v>
      </c>
      <c r="H151" s="249">
        <v>0.2</v>
      </c>
      <c r="I151" s="250"/>
      <c r="J151" s="251">
        <f>ROUND(I151*H151,2)</f>
        <v>0</v>
      </c>
      <c r="K151" s="247" t="s">
        <v>168</v>
      </c>
      <c r="L151" s="252"/>
      <c r="M151" s="253" t="s">
        <v>24</v>
      </c>
      <c r="N151" s="254" t="s">
        <v>46</v>
      </c>
      <c r="O151" s="43"/>
      <c r="P151" s="214">
        <f>O151*H151</f>
        <v>0</v>
      </c>
      <c r="Q151" s="214">
        <v>5.5E-2</v>
      </c>
      <c r="R151" s="214">
        <f>Q151*H151</f>
        <v>1.1000000000000001E-2</v>
      </c>
      <c r="S151" s="214">
        <v>0</v>
      </c>
      <c r="T151" s="215">
        <f>S151*H151</f>
        <v>0</v>
      </c>
      <c r="AR151" s="25" t="s">
        <v>249</v>
      </c>
      <c r="AT151" s="25" t="s">
        <v>271</v>
      </c>
      <c r="AU151" s="25" t="s">
        <v>83</v>
      </c>
      <c r="AY151" s="25" t="s">
        <v>162</v>
      </c>
      <c r="BE151" s="216">
        <f>IF(N151="základní",J151,0)</f>
        <v>0</v>
      </c>
      <c r="BF151" s="216">
        <f>IF(N151="snížená",J151,0)</f>
        <v>0</v>
      </c>
      <c r="BG151" s="216">
        <f>IF(N151="zákl. přenesená",J151,0)</f>
        <v>0</v>
      </c>
      <c r="BH151" s="216">
        <f>IF(N151="sníž. přenesená",J151,0)</f>
        <v>0</v>
      </c>
      <c r="BI151" s="216">
        <f>IF(N151="nulová",J151,0)</f>
        <v>0</v>
      </c>
      <c r="BJ151" s="25" t="s">
        <v>25</v>
      </c>
      <c r="BK151" s="216">
        <f>ROUND(I151*H151,2)</f>
        <v>0</v>
      </c>
      <c r="BL151" s="25" t="s">
        <v>169</v>
      </c>
      <c r="BM151" s="25" t="s">
        <v>835</v>
      </c>
    </row>
    <row r="152" spans="2:65" s="11" customFormat="1" ht="29.85" customHeight="1">
      <c r="B152" s="189"/>
      <c r="C152" s="190"/>
      <c r="D152" s="191" t="s">
        <v>74</v>
      </c>
      <c r="E152" s="203" t="s">
        <v>255</v>
      </c>
      <c r="F152" s="203" t="s">
        <v>346</v>
      </c>
      <c r="G152" s="190"/>
      <c r="H152" s="190"/>
      <c r="I152" s="193"/>
      <c r="J152" s="204">
        <f>BK152</f>
        <v>0</v>
      </c>
      <c r="K152" s="190"/>
      <c r="L152" s="195"/>
      <c r="M152" s="196"/>
      <c r="N152" s="197"/>
      <c r="O152" s="197"/>
      <c r="P152" s="198">
        <f>P153+SUM(P154:P156)</f>
        <v>0</v>
      </c>
      <c r="Q152" s="197"/>
      <c r="R152" s="198">
        <f>R153+SUM(R154:R156)</f>
        <v>0</v>
      </c>
      <c r="S152" s="197"/>
      <c r="T152" s="199">
        <f>T153+SUM(T154:T156)</f>
        <v>0</v>
      </c>
      <c r="AR152" s="200" t="s">
        <v>25</v>
      </c>
      <c r="AT152" s="201" t="s">
        <v>74</v>
      </c>
      <c r="AU152" s="201" t="s">
        <v>25</v>
      </c>
      <c r="AY152" s="200" t="s">
        <v>162</v>
      </c>
      <c r="BK152" s="202">
        <f>BK153+SUM(BK154:BK156)</f>
        <v>0</v>
      </c>
    </row>
    <row r="153" spans="2:65" s="1" customFormat="1" ht="38.25" customHeight="1">
      <c r="B153" s="42"/>
      <c r="C153" s="205" t="s">
        <v>836</v>
      </c>
      <c r="D153" s="205" t="s">
        <v>164</v>
      </c>
      <c r="E153" s="206" t="s">
        <v>401</v>
      </c>
      <c r="F153" s="207" t="s">
        <v>402</v>
      </c>
      <c r="G153" s="208" t="s">
        <v>167</v>
      </c>
      <c r="H153" s="209">
        <v>0.3</v>
      </c>
      <c r="I153" s="210"/>
      <c r="J153" s="211">
        <f>ROUND(I153*H153,2)</f>
        <v>0</v>
      </c>
      <c r="K153" s="207" t="s">
        <v>168</v>
      </c>
      <c r="L153" s="62"/>
      <c r="M153" s="212" t="s">
        <v>24</v>
      </c>
      <c r="N153" s="213" t="s">
        <v>46</v>
      </c>
      <c r="O153" s="43"/>
      <c r="P153" s="214">
        <f>O153*H153</f>
        <v>0</v>
      </c>
      <c r="Q153" s="214">
        <v>0</v>
      </c>
      <c r="R153" s="214">
        <f>Q153*H153</f>
        <v>0</v>
      </c>
      <c r="S153" s="214">
        <v>0</v>
      </c>
      <c r="T153" s="215">
        <f>S153*H153</f>
        <v>0</v>
      </c>
      <c r="AR153" s="25" t="s">
        <v>169</v>
      </c>
      <c r="AT153" s="25" t="s">
        <v>164</v>
      </c>
      <c r="AU153" s="25" t="s">
        <v>83</v>
      </c>
      <c r="AY153" s="25" t="s">
        <v>162</v>
      </c>
      <c r="BE153" s="216">
        <f>IF(N153="základní",J153,0)</f>
        <v>0</v>
      </c>
      <c r="BF153" s="216">
        <f>IF(N153="snížená",J153,0)</f>
        <v>0</v>
      </c>
      <c r="BG153" s="216">
        <f>IF(N153="zákl. přenesená",J153,0)</f>
        <v>0</v>
      </c>
      <c r="BH153" s="216">
        <f>IF(N153="sníž. přenesená",J153,0)</f>
        <v>0</v>
      </c>
      <c r="BI153" s="216">
        <f>IF(N153="nulová",J153,0)</f>
        <v>0</v>
      </c>
      <c r="BJ153" s="25" t="s">
        <v>25</v>
      </c>
      <c r="BK153" s="216">
        <f>ROUND(I153*H153,2)</f>
        <v>0</v>
      </c>
      <c r="BL153" s="25" t="s">
        <v>169</v>
      </c>
      <c r="BM153" s="25" t="s">
        <v>837</v>
      </c>
    </row>
    <row r="154" spans="2:65" s="1" customFormat="1" ht="81">
      <c r="B154" s="42"/>
      <c r="C154" s="64"/>
      <c r="D154" s="217" t="s">
        <v>171</v>
      </c>
      <c r="E154" s="64"/>
      <c r="F154" s="218" t="s">
        <v>404</v>
      </c>
      <c r="G154" s="64"/>
      <c r="H154" s="64"/>
      <c r="I154" s="174"/>
      <c r="J154" s="64"/>
      <c r="K154" s="64"/>
      <c r="L154" s="62"/>
      <c r="M154" s="219"/>
      <c r="N154" s="43"/>
      <c r="O154" s="43"/>
      <c r="P154" s="43"/>
      <c r="Q154" s="43"/>
      <c r="R154" s="43"/>
      <c r="S154" s="43"/>
      <c r="T154" s="79"/>
      <c r="AT154" s="25" t="s">
        <v>171</v>
      </c>
      <c r="AU154" s="25" t="s">
        <v>83</v>
      </c>
    </row>
    <row r="155" spans="2:65" s="12" customFormat="1" ht="13.5">
      <c r="B155" s="220"/>
      <c r="C155" s="221"/>
      <c r="D155" s="217" t="s">
        <v>173</v>
      </c>
      <c r="E155" s="222" t="s">
        <v>24</v>
      </c>
      <c r="F155" s="223" t="s">
        <v>838</v>
      </c>
      <c r="G155" s="221"/>
      <c r="H155" s="224">
        <v>0.3</v>
      </c>
      <c r="I155" s="225"/>
      <c r="J155" s="221"/>
      <c r="K155" s="221"/>
      <c r="L155" s="226"/>
      <c r="M155" s="227"/>
      <c r="N155" s="228"/>
      <c r="O155" s="228"/>
      <c r="P155" s="228"/>
      <c r="Q155" s="228"/>
      <c r="R155" s="228"/>
      <c r="S155" s="228"/>
      <c r="T155" s="229"/>
      <c r="AT155" s="230" t="s">
        <v>173</v>
      </c>
      <c r="AU155" s="230" t="s">
        <v>83</v>
      </c>
      <c r="AV155" s="12" t="s">
        <v>83</v>
      </c>
      <c r="AW155" s="12" t="s">
        <v>39</v>
      </c>
      <c r="AX155" s="12" t="s">
        <v>25</v>
      </c>
      <c r="AY155" s="230" t="s">
        <v>162</v>
      </c>
    </row>
    <row r="156" spans="2:65" s="11" customFormat="1" ht="22.35" customHeight="1">
      <c r="B156" s="189"/>
      <c r="C156" s="190"/>
      <c r="D156" s="191" t="s">
        <v>74</v>
      </c>
      <c r="E156" s="203" t="s">
        <v>353</v>
      </c>
      <c r="F156" s="203" t="s">
        <v>354</v>
      </c>
      <c r="G156" s="190"/>
      <c r="H156" s="190"/>
      <c r="I156" s="193"/>
      <c r="J156" s="204">
        <f>BK156</f>
        <v>0</v>
      </c>
      <c r="K156" s="190"/>
      <c r="L156" s="195"/>
      <c r="M156" s="196"/>
      <c r="N156" s="197"/>
      <c r="O156" s="197"/>
      <c r="P156" s="198">
        <f>SUM(P157:P164)</f>
        <v>0</v>
      </c>
      <c r="Q156" s="197"/>
      <c r="R156" s="198">
        <f>SUM(R157:R164)</f>
        <v>0</v>
      </c>
      <c r="S156" s="197"/>
      <c r="T156" s="199">
        <f>SUM(T157:T164)</f>
        <v>0</v>
      </c>
      <c r="AR156" s="200" t="s">
        <v>25</v>
      </c>
      <c r="AT156" s="201" t="s">
        <v>74</v>
      </c>
      <c r="AU156" s="201" t="s">
        <v>83</v>
      </c>
      <c r="AY156" s="200" t="s">
        <v>162</v>
      </c>
      <c r="BK156" s="202">
        <f>SUM(BK157:BK164)</f>
        <v>0</v>
      </c>
    </row>
    <row r="157" spans="2:65" s="1" customFormat="1" ht="25.5" customHeight="1">
      <c r="B157" s="42"/>
      <c r="C157" s="205" t="s">
        <v>839</v>
      </c>
      <c r="D157" s="205" t="s">
        <v>164</v>
      </c>
      <c r="E157" s="206" t="s">
        <v>411</v>
      </c>
      <c r="F157" s="207" t="s">
        <v>412</v>
      </c>
      <c r="G157" s="208" t="s">
        <v>188</v>
      </c>
      <c r="H157" s="209">
        <v>0.24</v>
      </c>
      <c r="I157" s="210"/>
      <c r="J157" s="211">
        <f>ROUND(I157*H157,2)</f>
        <v>0</v>
      </c>
      <c r="K157" s="207" t="s">
        <v>168</v>
      </c>
      <c r="L157" s="62"/>
      <c r="M157" s="212" t="s">
        <v>24</v>
      </c>
      <c r="N157" s="213" t="s">
        <v>46</v>
      </c>
      <c r="O157" s="43"/>
      <c r="P157" s="214">
        <f>O157*H157</f>
        <v>0</v>
      </c>
      <c r="Q157" s="214">
        <v>0</v>
      </c>
      <c r="R157" s="214">
        <f>Q157*H157</f>
        <v>0</v>
      </c>
      <c r="S157" s="214">
        <v>0</v>
      </c>
      <c r="T157" s="215">
        <f>S157*H157</f>
        <v>0</v>
      </c>
      <c r="AR157" s="25" t="s">
        <v>169</v>
      </c>
      <c r="AT157" s="25" t="s">
        <v>164</v>
      </c>
      <c r="AU157" s="25" t="s">
        <v>180</v>
      </c>
      <c r="AY157" s="25" t="s">
        <v>162</v>
      </c>
      <c r="BE157" s="216">
        <f>IF(N157="základní",J157,0)</f>
        <v>0</v>
      </c>
      <c r="BF157" s="216">
        <f>IF(N157="snížená",J157,0)</f>
        <v>0</v>
      </c>
      <c r="BG157" s="216">
        <f>IF(N157="zákl. přenesená",J157,0)</f>
        <v>0</v>
      </c>
      <c r="BH157" s="216">
        <f>IF(N157="sníž. přenesená",J157,0)</f>
        <v>0</v>
      </c>
      <c r="BI157" s="216">
        <f>IF(N157="nulová",J157,0)</f>
        <v>0</v>
      </c>
      <c r="BJ157" s="25" t="s">
        <v>25</v>
      </c>
      <c r="BK157" s="216">
        <f>ROUND(I157*H157,2)</f>
        <v>0</v>
      </c>
      <c r="BL157" s="25" t="s">
        <v>169</v>
      </c>
      <c r="BM157" s="25" t="s">
        <v>840</v>
      </c>
    </row>
    <row r="158" spans="2:65" s="1" customFormat="1" ht="81">
      <c r="B158" s="42"/>
      <c r="C158" s="64"/>
      <c r="D158" s="217" t="s">
        <v>171</v>
      </c>
      <c r="E158" s="64"/>
      <c r="F158" s="218" t="s">
        <v>414</v>
      </c>
      <c r="G158" s="64"/>
      <c r="H158" s="64"/>
      <c r="I158" s="174"/>
      <c r="J158" s="64"/>
      <c r="K158" s="64"/>
      <c r="L158" s="62"/>
      <c r="M158" s="219"/>
      <c r="N158" s="43"/>
      <c r="O158" s="43"/>
      <c r="P158" s="43"/>
      <c r="Q158" s="43"/>
      <c r="R158" s="43"/>
      <c r="S158" s="43"/>
      <c r="T158" s="79"/>
      <c r="AT158" s="25" t="s">
        <v>171</v>
      </c>
      <c r="AU158" s="25" t="s">
        <v>180</v>
      </c>
    </row>
    <row r="159" spans="2:65" s="12" customFormat="1" ht="13.5">
      <c r="B159" s="220"/>
      <c r="C159" s="221"/>
      <c r="D159" s="217" t="s">
        <v>173</v>
      </c>
      <c r="E159" s="222" t="s">
        <v>24</v>
      </c>
      <c r="F159" s="223" t="s">
        <v>841</v>
      </c>
      <c r="G159" s="221"/>
      <c r="H159" s="224">
        <v>0.24</v>
      </c>
      <c r="I159" s="225"/>
      <c r="J159" s="221"/>
      <c r="K159" s="221"/>
      <c r="L159" s="226"/>
      <c r="M159" s="227"/>
      <c r="N159" s="228"/>
      <c r="O159" s="228"/>
      <c r="P159" s="228"/>
      <c r="Q159" s="228"/>
      <c r="R159" s="228"/>
      <c r="S159" s="228"/>
      <c r="T159" s="229"/>
      <c r="AT159" s="230" t="s">
        <v>173</v>
      </c>
      <c r="AU159" s="230" t="s">
        <v>180</v>
      </c>
      <c r="AV159" s="12" t="s">
        <v>83</v>
      </c>
      <c r="AW159" s="12" t="s">
        <v>39</v>
      </c>
      <c r="AX159" s="12" t="s">
        <v>25</v>
      </c>
      <c r="AY159" s="230" t="s">
        <v>162</v>
      </c>
    </row>
    <row r="160" spans="2:65" s="1" customFormat="1" ht="38.25" customHeight="1">
      <c r="B160" s="42"/>
      <c r="C160" s="205" t="s">
        <v>842</v>
      </c>
      <c r="D160" s="205" t="s">
        <v>164</v>
      </c>
      <c r="E160" s="206" t="s">
        <v>415</v>
      </c>
      <c r="F160" s="207" t="s">
        <v>416</v>
      </c>
      <c r="G160" s="208" t="s">
        <v>188</v>
      </c>
      <c r="H160" s="209">
        <v>1.68</v>
      </c>
      <c r="I160" s="210"/>
      <c r="J160" s="211">
        <f>ROUND(I160*H160,2)</f>
        <v>0</v>
      </c>
      <c r="K160" s="207" t="s">
        <v>168</v>
      </c>
      <c r="L160" s="62"/>
      <c r="M160" s="212" t="s">
        <v>24</v>
      </c>
      <c r="N160" s="213" t="s">
        <v>46</v>
      </c>
      <c r="O160" s="43"/>
      <c r="P160" s="214">
        <f>O160*H160</f>
        <v>0</v>
      </c>
      <c r="Q160" s="214">
        <v>0</v>
      </c>
      <c r="R160" s="214">
        <f>Q160*H160</f>
        <v>0</v>
      </c>
      <c r="S160" s="214">
        <v>0</v>
      </c>
      <c r="T160" s="215">
        <f>S160*H160</f>
        <v>0</v>
      </c>
      <c r="AR160" s="25" t="s">
        <v>169</v>
      </c>
      <c r="AT160" s="25" t="s">
        <v>164</v>
      </c>
      <c r="AU160" s="25" t="s">
        <v>180</v>
      </c>
      <c r="AY160" s="25" t="s">
        <v>162</v>
      </c>
      <c r="BE160" s="216">
        <f>IF(N160="základní",J160,0)</f>
        <v>0</v>
      </c>
      <c r="BF160" s="216">
        <f>IF(N160="snížená",J160,0)</f>
        <v>0</v>
      </c>
      <c r="BG160" s="216">
        <f>IF(N160="zákl. přenesená",J160,0)</f>
        <v>0</v>
      </c>
      <c r="BH160" s="216">
        <f>IF(N160="sníž. přenesená",J160,0)</f>
        <v>0</v>
      </c>
      <c r="BI160" s="216">
        <f>IF(N160="nulová",J160,0)</f>
        <v>0</v>
      </c>
      <c r="BJ160" s="25" t="s">
        <v>25</v>
      </c>
      <c r="BK160" s="216">
        <f>ROUND(I160*H160,2)</f>
        <v>0</v>
      </c>
      <c r="BL160" s="25" t="s">
        <v>169</v>
      </c>
      <c r="BM160" s="25" t="s">
        <v>843</v>
      </c>
    </row>
    <row r="161" spans="2:65" s="1" customFormat="1" ht="81">
      <c r="B161" s="42"/>
      <c r="C161" s="64"/>
      <c r="D161" s="217" t="s">
        <v>171</v>
      </c>
      <c r="E161" s="64"/>
      <c r="F161" s="218" t="s">
        <v>414</v>
      </c>
      <c r="G161" s="64"/>
      <c r="H161" s="64"/>
      <c r="I161" s="174"/>
      <c r="J161" s="64"/>
      <c r="K161" s="64"/>
      <c r="L161" s="62"/>
      <c r="M161" s="219"/>
      <c r="N161" s="43"/>
      <c r="O161" s="43"/>
      <c r="P161" s="43"/>
      <c r="Q161" s="43"/>
      <c r="R161" s="43"/>
      <c r="S161" s="43"/>
      <c r="T161" s="79"/>
      <c r="AT161" s="25" t="s">
        <v>171</v>
      </c>
      <c r="AU161" s="25" t="s">
        <v>180</v>
      </c>
    </row>
    <row r="162" spans="2:65" s="12" customFormat="1" ht="13.5">
      <c r="B162" s="220"/>
      <c r="C162" s="221"/>
      <c r="D162" s="217" t="s">
        <v>173</v>
      </c>
      <c r="E162" s="222" t="s">
        <v>24</v>
      </c>
      <c r="F162" s="223" t="s">
        <v>844</v>
      </c>
      <c r="G162" s="221"/>
      <c r="H162" s="224">
        <v>1.68</v>
      </c>
      <c r="I162" s="225"/>
      <c r="J162" s="221"/>
      <c r="K162" s="221"/>
      <c r="L162" s="226"/>
      <c r="M162" s="227"/>
      <c r="N162" s="228"/>
      <c r="O162" s="228"/>
      <c r="P162" s="228"/>
      <c r="Q162" s="228"/>
      <c r="R162" s="228"/>
      <c r="S162" s="228"/>
      <c r="T162" s="229"/>
      <c r="AT162" s="230" t="s">
        <v>173</v>
      </c>
      <c r="AU162" s="230" t="s">
        <v>180</v>
      </c>
      <c r="AV162" s="12" t="s">
        <v>83</v>
      </c>
      <c r="AW162" s="12" t="s">
        <v>39</v>
      </c>
      <c r="AX162" s="12" t="s">
        <v>25</v>
      </c>
      <c r="AY162" s="230" t="s">
        <v>162</v>
      </c>
    </row>
    <row r="163" spans="2:65" s="1" customFormat="1" ht="16.5" customHeight="1">
      <c r="B163" s="42"/>
      <c r="C163" s="205" t="s">
        <v>845</v>
      </c>
      <c r="D163" s="205" t="s">
        <v>164</v>
      </c>
      <c r="E163" s="206" t="s">
        <v>367</v>
      </c>
      <c r="F163" s="207" t="s">
        <v>368</v>
      </c>
      <c r="G163" s="208" t="s">
        <v>188</v>
      </c>
      <c r="H163" s="209">
        <v>1804.6379999999999</v>
      </c>
      <c r="I163" s="210"/>
      <c r="J163" s="211">
        <f>ROUND(I163*H163,2)</f>
        <v>0</v>
      </c>
      <c r="K163" s="207" t="s">
        <v>168</v>
      </c>
      <c r="L163" s="62"/>
      <c r="M163" s="212" t="s">
        <v>24</v>
      </c>
      <c r="N163" s="213" t="s">
        <v>46</v>
      </c>
      <c r="O163" s="43"/>
      <c r="P163" s="214">
        <f>O163*H163</f>
        <v>0</v>
      </c>
      <c r="Q163" s="214">
        <v>0</v>
      </c>
      <c r="R163" s="214">
        <f>Q163*H163</f>
        <v>0</v>
      </c>
      <c r="S163" s="214">
        <v>0</v>
      </c>
      <c r="T163" s="215">
        <f>S163*H163</f>
        <v>0</v>
      </c>
      <c r="AR163" s="25" t="s">
        <v>169</v>
      </c>
      <c r="AT163" s="25" t="s">
        <v>164</v>
      </c>
      <c r="AU163" s="25" t="s">
        <v>180</v>
      </c>
      <c r="AY163" s="25" t="s">
        <v>162</v>
      </c>
      <c r="BE163" s="216">
        <f>IF(N163="základní",J163,0)</f>
        <v>0</v>
      </c>
      <c r="BF163" s="216">
        <f>IF(N163="snížená",J163,0)</f>
        <v>0</v>
      </c>
      <c r="BG163" s="216">
        <f>IF(N163="zákl. přenesená",J163,0)</f>
        <v>0</v>
      </c>
      <c r="BH163" s="216">
        <f>IF(N163="sníž. přenesená",J163,0)</f>
        <v>0</v>
      </c>
      <c r="BI163" s="216">
        <f>IF(N163="nulová",J163,0)</f>
        <v>0</v>
      </c>
      <c r="BJ163" s="25" t="s">
        <v>25</v>
      </c>
      <c r="BK163" s="216">
        <f>ROUND(I163*H163,2)</f>
        <v>0</v>
      </c>
      <c r="BL163" s="25" t="s">
        <v>169</v>
      </c>
      <c r="BM163" s="25" t="s">
        <v>846</v>
      </c>
    </row>
    <row r="164" spans="2:65" s="1" customFormat="1" ht="27">
      <c r="B164" s="42"/>
      <c r="C164" s="64"/>
      <c r="D164" s="217" t="s">
        <v>171</v>
      </c>
      <c r="E164" s="64"/>
      <c r="F164" s="218" t="s">
        <v>370</v>
      </c>
      <c r="G164" s="64"/>
      <c r="H164" s="64"/>
      <c r="I164" s="174"/>
      <c r="J164" s="64"/>
      <c r="K164" s="64"/>
      <c r="L164" s="62"/>
      <c r="M164" s="255"/>
      <c r="N164" s="256"/>
      <c r="O164" s="256"/>
      <c r="P164" s="256"/>
      <c r="Q164" s="256"/>
      <c r="R164" s="256"/>
      <c r="S164" s="256"/>
      <c r="T164" s="257"/>
      <c r="AT164" s="25" t="s">
        <v>171</v>
      </c>
      <c r="AU164" s="25" t="s">
        <v>180</v>
      </c>
    </row>
    <row r="165" spans="2:65" s="1" customFormat="1" ht="6.95" customHeight="1">
      <c r="B165" s="57"/>
      <c r="C165" s="58"/>
      <c r="D165" s="58"/>
      <c r="E165" s="58"/>
      <c r="F165" s="58"/>
      <c r="G165" s="58"/>
      <c r="H165" s="58"/>
      <c r="I165" s="150"/>
      <c r="J165" s="58"/>
      <c r="K165" s="58"/>
      <c r="L165" s="62"/>
    </row>
  </sheetData>
  <sheetProtection algorithmName="SHA-512" hashValue="arI0QIdhJ35vddCOOf2H2alt4vrjx0MmWAwf6/By4gtLX+TpY85C7iz4Ia4BANyRl9coqOQg+oPqjS7I3UdYlQ==" saltValue="wmgrOZp1ta+ZwpLu3WrCFt5fukiWbN4tTCAH+wi85KDzTRxKZ1G0drS5gCYrowpAnhmsf9bRTVTebZa7Q76qCw==" spinCount="100000" sheet="1" objects="1" scenarios="1" formatColumns="0" formatRows="0" autoFilter="0"/>
  <autoFilter ref="C88:K164"/>
  <mergeCells count="13">
    <mergeCell ref="E81:H81"/>
    <mergeCell ref="G1:H1"/>
    <mergeCell ref="L2:V2"/>
    <mergeCell ref="E49:H49"/>
    <mergeCell ref="E51:H51"/>
    <mergeCell ref="J55:J56"/>
    <mergeCell ref="E77:H77"/>
    <mergeCell ref="E79:H79"/>
    <mergeCell ref="E7:H7"/>
    <mergeCell ref="E9:H9"/>
    <mergeCell ref="E11:H11"/>
    <mergeCell ref="E26:H26"/>
    <mergeCell ref="E47:H47"/>
  </mergeCells>
  <hyperlinks>
    <hyperlink ref="F1:G1" location="C2" display="1) Krycí list soupisu"/>
    <hyperlink ref="G1:H1" location="C58"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sheetPr>
    <pageSetUpPr fitToPage="1"/>
  </sheetPr>
  <dimension ref="A1:BR12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126</v>
      </c>
      <c r="G1" s="410" t="s">
        <v>127</v>
      </c>
      <c r="H1" s="410"/>
      <c r="I1" s="125"/>
      <c r="J1" s="124" t="s">
        <v>128</v>
      </c>
      <c r="K1" s="123" t="s">
        <v>129</v>
      </c>
      <c r="L1" s="124" t="s">
        <v>130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01"/>
      <c r="M2" s="401"/>
      <c r="N2" s="401"/>
      <c r="O2" s="401"/>
      <c r="P2" s="401"/>
      <c r="Q2" s="401"/>
      <c r="R2" s="401"/>
      <c r="S2" s="401"/>
      <c r="T2" s="401"/>
      <c r="U2" s="401"/>
      <c r="V2" s="401"/>
      <c r="AT2" s="25" t="s">
        <v>120</v>
      </c>
    </row>
    <row r="3" spans="1:70" ht="6.95" customHeight="1">
      <c r="B3" s="26"/>
      <c r="C3" s="27"/>
      <c r="D3" s="27"/>
      <c r="E3" s="27"/>
      <c r="F3" s="27"/>
      <c r="G3" s="27"/>
      <c r="H3" s="27"/>
      <c r="I3" s="127"/>
      <c r="J3" s="27"/>
      <c r="K3" s="28"/>
      <c r="AT3" s="25" t="s">
        <v>83</v>
      </c>
    </row>
    <row r="4" spans="1:70" ht="36.950000000000003" customHeight="1">
      <c r="B4" s="29"/>
      <c r="C4" s="30"/>
      <c r="D4" s="31" t="s">
        <v>134</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02" t="str">
        <f>'Rekapitulace stavby'!K6</f>
        <v>Heřmanický potok - Svobodné Heřmanice, km 3,200-5,500</v>
      </c>
      <c r="F7" s="403"/>
      <c r="G7" s="403"/>
      <c r="H7" s="403"/>
      <c r="I7" s="128"/>
      <c r="J7" s="30"/>
      <c r="K7" s="32"/>
    </row>
    <row r="8" spans="1:70">
      <c r="B8" s="29"/>
      <c r="C8" s="30"/>
      <c r="D8" s="38" t="s">
        <v>135</v>
      </c>
      <c r="E8" s="30"/>
      <c r="F8" s="30"/>
      <c r="G8" s="30"/>
      <c r="H8" s="30"/>
      <c r="I8" s="128"/>
      <c r="J8" s="30"/>
      <c r="K8" s="32"/>
    </row>
    <row r="9" spans="1:70" s="1" customFormat="1" ht="16.5" customHeight="1">
      <c r="B9" s="42"/>
      <c r="C9" s="43"/>
      <c r="D9" s="43"/>
      <c r="E9" s="402" t="s">
        <v>847</v>
      </c>
      <c r="F9" s="404"/>
      <c r="G9" s="404"/>
      <c r="H9" s="404"/>
      <c r="I9" s="129"/>
      <c r="J9" s="43"/>
      <c r="K9" s="46"/>
    </row>
    <row r="10" spans="1:70" s="1" customFormat="1">
      <c r="B10" s="42"/>
      <c r="C10" s="43"/>
      <c r="D10" s="38" t="s">
        <v>137</v>
      </c>
      <c r="E10" s="43"/>
      <c r="F10" s="43"/>
      <c r="G10" s="43"/>
      <c r="H10" s="43"/>
      <c r="I10" s="129"/>
      <c r="J10" s="43"/>
      <c r="K10" s="46"/>
    </row>
    <row r="11" spans="1:70" s="1" customFormat="1" ht="36.950000000000003" customHeight="1">
      <c r="B11" s="42"/>
      <c r="C11" s="43"/>
      <c r="D11" s="43"/>
      <c r="E11" s="405" t="s">
        <v>848</v>
      </c>
      <c r="F11" s="404"/>
      <c r="G11" s="404"/>
      <c r="H11" s="404"/>
      <c r="I11" s="129"/>
      <c r="J11" s="43"/>
      <c r="K11" s="46"/>
    </row>
    <row r="12" spans="1:70" s="1" customFormat="1" ht="13.5">
      <c r="B12" s="42"/>
      <c r="C12" s="43"/>
      <c r="D12" s="43"/>
      <c r="E12" s="43"/>
      <c r="F12" s="43"/>
      <c r="G12" s="43"/>
      <c r="H12" s="43"/>
      <c r="I12" s="129"/>
      <c r="J12" s="43"/>
      <c r="K12" s="46"/>
    </row>
    <row r="13" spans="1:70" s="1" customFormat="1" ht="14.45" customHeight="1">
      <c r="B13" s="42"/>
      <c r="C13" s="43"/>
      <c r="D13" s="38" t="s">
        <v>21</v>
      </c>
      <c r="E13" s="43"/>
      <c r="F13" s="36" t="s">
        <v>22</v>
      </c>
      <c r="G13" s="43"/>
      <c r="H13" s="43"/>
      <c r="I13" s="130" t="s">
        <v>23</v>
      </c>
      <c r="J13" s="36" t="s">
        <v>24</v>
      </c>
      <c r="K13" s="46"/>
    </row>
    <row r="14" spans="1:70" s="1" customFormat="1" ht="14.45" customHeight="1">
      <c r="B14" s="42"/>
      <c r="C14" s="43"/>
      <c r="D14" s="38" t="s">
        <v>26</v>
      </c>
      <c r="E14" s="43"/>
      <c r="F14" s="36" t="s">
        <v>27</v>
      </c>
      <c r="G14" s="43"/>
      <c r="H14" s="43"/>
      <c r="I14" s="130" t="s">
        <v>28</v>
      </c>
      <c r="J14" s="131" t="str">
        <f>'Rekapitulace stavby'!AN8</f>
        <v>28. 1. 2016</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30" t="s">
        <v>34</v>
      </c>
      <c r="J17" s="36" t="str">
        <f>IF('Rekapitulace stavby'!AN11="","",'Rekapitulace stavby'!AN11)</f>
        <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35</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34</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37</v>
      </c>
      <c r="E22" s="43"/>
      <c r="F22" s="43"/>
      <c r="G22" s="43"/>
      <c r="H22" s="43"/>
      <c r="I22" s="130" t="s">
        <v>33</v>
      </c>
      <c r="J22" s="36" t="s">
        <v>24</v>
      </c>
      <c r="K22" s="46"/>
    </row>
    <row r="23" spans="2:11" s="1" customFormat="1" ht="18" customHeight="1">
      <c r="B23" s="42"/>
      <c r="C23" s="43"/>
      <c r="D23" s="43"/>
      <c r="E23" s="36" t="s">
        <v>38</v>
      </c>
      <c r="F23" s="43"/>
      <c r="G23" s="43"/>
      <c r="H23" s="43"/>
      <c r="I23" s="130" t="s">
        <v>34</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40</v>
      </c>
      <c r="E25" s="43"/>
      <c r="F25" s="43"/>
      <c r="G25" s="43"/>
      <c r="H25" s="43"/>
      <c r="I25" s="129"/>
      <c r="J25" s="43"/>
      <c r="K25" s="46"/>
    </row>
    <row r="26" spans="2:11" s="7" customFormat="1" ht="16.5" customHeight="1">
      <c r="B26" s="132"/>
      <c r="C26" s="133"/>
      <c r="D26" s="133"/>
      <c r="E26" s="367" t="s">
        <v>24</v>
      </c>
      <c r="F26" s="367"/>
      <c r="G26" s="367"/>
      <c r="H26" s="36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41</v>
      </c>
      <c r="E29" s="43"/>
      <c r="F29" s="43"/>
      <c r="G29" s="43"/>
      <c r="H29" s="43"/>
      <c r="I29" s="129"/>
      <c r="J29" s="139">
        <f>ROUND(J86,2)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43</v>
      </c>
      <c r="G31" s="43"/>
      <c r="H31" s="43"/>
      <c r="I31" s="140" t="s">
        <v>42</v>
      </c>
      <c r="J31" s="47" t="s">
        <v>44</v>
      </c>
      <c r="K31" s="46"/>
    </row>
    <row r="32" spans="2:11" s="1" customFormat="1" ht="14.45" customHeight="1">
      <c r="B32" s="42"/>
      <c r="C32" s="43"/>
      <c r="D32" s="50" t="s">
        <v>45</v>
      </c>
      <c r="E32" s="50" t="s">
        <v>46</v>
      </c>
      <c r="F32" s="141">
        <f>ROUND(SUM(BE86:BE120), 2)</f>
        <v>0</v>
      </c>
      <c r="G32" s="43"/>
      <c r="H32" s="43"/>
      <c r="I32" s="142">
        <v>0.21</v>
      </c>
      <c r="J32" s="141">
        <f>ROUND(ROUND((SUM(BE86:BE120)), 2)*I32, 2)</f>
        <v>0</v>
      </c>
      <c r="K32" s="46"/>
    </row>
    <row r="33" spans="2:11" s="1" customFormat="1" ht="14.45" customHeight="1">
      <c r="B33" s="42"/>
      <c r="C33" s="43"/>
      <c r="D33" s="43"/>
      <c r="E33" s="50" t="s">
        <v>47</v>
      </c>
      <c r="F33" s="141">
        <f>ROUND(SUM(BF86:BF120), 2)</f>
        <v>0</v>
      </c>
      <c r="G33" s="43"/>
      <c r="H33" s="43"/>
      <c r="I33" s="142">
        <v>0.15</v>
      </c>
      <c r="J33" s="141">
        <f>ROUND(ROUND((SUM(BF86:BF120)), 2)*I33, 2)</f>
        <v>0</v>
      </c>
      <c r="K33" s="46"/>
    </row>
    <row r="34" spans="2:11" s="1" customFormat="1" ht="14.45" hidden="1" customHeight="1">
      <c r="B34" s="42"/>
      <c r="C34" s="43"/>
      <c r="D34" s="43"/>
      <c r="E34" s="50" t="s">
        <v>48</v>
      </c>
      <c r="F34" s="141">
        <f>ROUND(SUM(BG86:BG120), 2)</f>
        <v>0</v>
      </c>
      <c r="G34" s="43"/>
      <c r="H34" s="43"/>
      <c r="I34" s="142">
        <v>0.21</v>
      </c>
      <c r="J34" s="141">
        <v>0</v>
      </c>
      <c r="K34" s="46"/>
    </row>
    <row r="35" spans="2:11" s="1" customFormat="1" ht="14.45" hidden="1" customHeight="1">
      <c r="B35" s="42"/>
      <c r="C35" s="43"/>
      <c r="D35" s="43"/>
      <c r="E35" s="50" t="s">
        <v>49</v>
      </c>
      <c r="F35" s="141">
        <f>ROUND(SUM(BH86:BH120), 2)</f>
        <v>0</v>
      </c>
      <c r="G35" s="43"/>
      <c r="H35" s="43"/>
      <c r="I35" s="142">
        <v>0.15</v>
      </c>
      <c r="J35" s="141">
        <v>0</v>
      </c>
      <c r="K35" s="46"/>
    </row>
    <row r="36" spans="2:11" s="1" customFormat="1" ht="14.45" hidden="1" customHeight="1">
      <c r="B36" s="42"/>
      <c r="C36" s="43"/>
      <c r="D36" s="43"/>
      <c r="E36" s="50" t="s">
        <v>50</v>
      </c>
      <c r="F36" s="141">
        <f>ROUND(SUM(BI86:BI120),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51</v>
      </c>
      <c r="E38" s="80"/>
      <c r="F38" s="80"/>
      <c r="G38" s="145" t="s">
        <v>52</v>
      </c>
      <c r="H38" s="146" t="s">
        <v>53</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139</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02" t="str">
        <f>E7</f>
        <v>Heřmanický potok - Svobodné Heřmanice, km 3,200-5,500</v>
      </c>
      <c r="F47" s="403"/>
      <c r="G47" s="403"/>
      <c r="H47" s="403"/>
      <c r="I47" s="129"/>
      <c r="J47" s="43"/>
      <c r="K47" s="46"/>
    </row>
    <row r="48" spans="2:11">
      <c r="B48" s="29"/>
      <c r="C48" s="38" t="s">
        <v>135</v>
      </c>
      <c r="D48" s="30"/>
      <c r="E48" s="30"/>
      <c r="F48" s="30"/>
      <c r="G48" s="30"/>
      <c r="H48" s="30"/>
      <c r="I48" s="128"/>
      <c r="J48" s="30"/>
      <c r="K48" s="32"/>
    </row>
    <row r="49" spans="2:47" s="1" customFormat="1" ht="16.5" customHeight="1">
      <c r="B49" s="42"/>
      <c r="C49" s="43"/>
      <c r="D49" s="43"/>
      <c r="E49" s="402" t="s">
        <v>847</v>
      </c>
      <c r="F49" s="404"/>
      <c r="G49" s="404"/>
      <c r="H49" s="404"/>
      <c r="I49" s="129"/>
      <c r="J49" s="43"/>
      <c r="K49" s="46"/>
    </row>
    <row r="50" spans="2:47" s="1" customFormat="1" ht="14.45" customHeight="1">
      <c r="B50" s="42"/>
      <c r="C50" s="38" t="s">
        <v>137</v>
      </c>
      <c r="D50" s="43"/>
      <c r="E50" s="43"/>
      <c r="F50" s="43"/>
      <c r="G50" s="43"/>
      <c r="H50" s="43"/>
      <c r="I50" s="129"/>
      <c r="J50" s="43"/>
      <c r="K50" s="46"/>
    </row>
    <row r="51" spans="2:47" s="1" customFormat="1" ht="17.25" customHeight="1">
      <c r="B51" s="42"/>
      <c r="C51" s="43"/>
      <c r="D51" s="43"/>
      <c r="E51" s="405" t="str">
        <f>E11</f>
        <v xml:space="preserve">01 - SO5_Soupis prací </v>
      </c>
      <c r="F51" s="404"/>
      <c r="G51" s="404"/>
      <c r="H51" s="404"/>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 xml:space="preserve"> </v>
      </c>
      <c r="G53" s="43"/>
      <c r="H53" s="43"/>
      <c r="I53" s="130" t="s">
        <v>28</v>
      </c>
      <c r="J53" s="131" t="str">
        <f>IF(J14="","",J14)</f>
        <v>28. 1. 2016</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 xml:space="preserve"> </v>
      </c>
      <c r="G55" s="43"/>
      <c r="H55" s="43"/>
      <c r="I55" s="130" t="s">
        <v>37</v>
      </c>
      <c r="J55" s="367" t="str">
        <f>E23</f>
        <v>Ing. Jana Palovská</v>
      </c>
      <c r="K55" s="46"/>
    </row>
    <row r="56" spans="2:47" s="1" customFormat="1" ht="14.45" customHeight="1">
      <c r="B56" s="42"/>
      <c r="C56" s="38" t="s">
        <v>35</v>
      </c>
      <c r="D56" s="43"/>
      <c r="E56" s="43"/>
      <c r="F56" s="36" t="str">
        <f>IF(E20="","",E20)</f>
        <v/>
      </c>
      <c r="G56" s="43"/>
      <c r="H56" s="43"/>
      <c r="I56" s="129"/>
      <c r="J56" s="406"/>
      <c r="K56" s="46"/>
    </row>
    <row r="57" spans="2:47" s="1" customFormat="1" ht="10.35" customHeight="1">
      <c r="B57" s="42"/>
      <c r="C57" s="43"/>
      <c r="D57" s="43"/>
      <c r="E57" s="43"/>
      <c r="F57" s="43"/>
      <c r="G57" s="43"/>
      <c r="H57" s="43"/>
      <c r="I57" s="129"/>
      <c r="J57" s="43"/>
      <c r="K57" s="46"/>
    </row>
    <row r="58" spans="2:47" s="1" customFormat="1" ht="29.25" customHeight="1">
      <c r="B58" s="42"/>
      <c r="C58" s="155" t="s">
        <v>140</v>
      </c>
      <c r="D58" s="143"/>
      <c r="E58" s="143"/>
      <c r="F58" s="143"/>
      <c r="G58" s="143"/>
      <c r="H58" s="143"/>
      <c r="I58" s="156"/>
      <c r="J58" s="157" t="s">
        <v>141</v>
      </c>
      <c r="K58" s="158"/>
    </row>
    <row r="59" spans="2:47" s="1" customFormat="1" ht="10.35" customHeight="1">
      <c r="B59" s="42"/>
      <c r="C59" s="43"/>
      <c r="D59" s="43"/>
      <c r="E59" s="43"/>
      <c r="F59" s="43"/>
      <c r="G59" s="43"/>
      <c r="H59" s="43"/>
      <c r="I59" s="129"/>
      <c r="J59" s="43"/>
      <c r="K59" s="46"/>
    </row>
    <row r="60" spans="2:47" s="1" customFormat="1" ht="29.25" customHeight="1">
      <c r="B60" s="42"/>
      <c r="C60" s="159" t="s">
        <v>142</v>
      </c>
      <c r="D60" s="43"/>
      <c r="E60" s="43"/>
      <c r="F60" s="43"/>
      <c r="G60" s="43"/>
      <c r="H60" s="43"/>
      <c r="I60" s="129"/>
      <c r="J60" s="139">
        <f>J86</f>
        <v>0</v>
      </c>
      <c r="K60" s="46"/>
      <c r="AU60" s="25" t="s">
        <v>143</v>
      </c>
    </row>
    <row r="61" spans="2:47" s="8" customFormat="1" ht="24.95" customHeight="1">
      <c r="B61" s="160"/>
      <c r="C61" s="161"/>
      <c r="D61" s="162" t="s">
        <v>144</v>
      </c>
      <c r="E61" s="163"/>
      <c r="F61" s="163"/>
      <c r="G61" s="163"/>
      <c r="H61" s="163"/>
      <c r="I61" s="164"/>
      <c r="J61" s="165">
        <f>J87</f>
        <v>0</v>
      </c>
      <c r="K61" s="166"/>
    </row>
    <row r="62" spans="2:47" s="9" customFormat="1" ht="19.899999999999999" customHeight="1">
      <c r="B62" s="167"/>
      <c r="C62" s="168"/>
      <c r="D62" s="169" t="s">
        <v>145</v>
      </c>
      <c r="E62" s="170"/>
      <c r="F62" s="170"/>
      <c r="G62" s="170"/>
      <c r="H62" s="170"/>
      <c r="I62" s="171"/>
      <c r="J62" s="172">
        <f>J88</f>
        <v>0</v>
      </c>
      <c r="K62" s="173"/>
    </row>
    <row r="63" spans="2:47" s="9" customFormat="1" ht="19.899999999999999" customHeight="1">
      <c r="B63" s="167"/>
      <c r="C63" s="168"/>
      <c r="D63" s="169" t="s">
        <v>215</v>
      </c>
      <c r="E63" s="170"/>
      <c r="F63" s="170"/>
      <c r="G63" s="170"/>
      <c r="H63" s="170"/>
      <c r="I63" s="171"/>
      <c r="J63" s="172">
        <f>J118</f>
        <v>0</v>
      </c>
      <c r="K63" s="173"/>
    </row>
    <row r="64" spans="2:47" s="9" customFormat="1" ht="14.85" customHeight="1">
      <c r="B64" s="167"/>
      <c r="C64" s="168"/>
      <c r="D64" s="169" t="s">
        <v>849</v>
      </c>
      <c r="E64" s="170"/>
      <c r="F64" s="170"/>
      <c r="G64" s="170"/>
      <c r="H64" s="170"/>
      <c r="I64" s="171"/>
      <c r="J64" s="172">
        <f>J119</f>
        <v>0</v>
      </c>
      <c r="K64" s="173"/>
    </row>
    <row r="65" spans="2:12" s="1" customFormat="1" ht="21.75" customHeight="1">
      <c r="B65" s="42"/>
      <c r="C65" s="43"/>
      <c r="D65" s="43"/>
      <c r="E65" s="43"/>
      <c r="F65" s="43"/>
      <c r="G65" s="43"/>
      <c r="H65" s="43"/>
      <c r="I65" s="129"/>
      <c r="J65" s="43"/>
      <c r="K65" s="46"/>
    </row>
    <row r="66" spans="2:12" s="1" customFormat="1" ht="6.95" customHeight="1">
      <c r="B66" s="57"/>
      <c r="C66" s="58"/>
      <c r="D66" s="58"/>
      <c r="E66" s="58"/>
      <c r="F66" s="58"/>
      <c r="G66" s="58"/>
      <c r="H66" s="58"/>
      <c r="I66" s="150"/>
      <c r="J66" s="58"/>
      <c r="K66" s="59"/>
    </row>
    <row r="70" spans="2:12" s="1" customFormat="1" ht="6.95" customHeight="1">
      <c r="B70" s="60"/>
      <c r="C70" s="61"/>
      <c r="D70" s="61"/>
      <c r="E70" s="61"/>
      <c r="F70" s="61"/>
      <c r="G70" s="61"/>
      <c r="H70" s="61"/>
      <c r="I70" s="153"/>
      <c r="J70" s="61"/>
      <c r="K70" s="61"/>
      <c r="L70" s="62"/>
    </row>
    <row r="71" spans="2:12" s="1" customFormat="1" ht="36.950000000000003" customHeight="1">
      <c r="B71" s="42"/>
      <c r="C71" s="63" t="s">
        <v>146</v>
      </c>
      <c r="D71" s="64"/>
      <c r="E71" s="64"/>
      <c r="F71" s="64"/>
      <c r="G71" s="64"/>
      <c r="H71" s="64"/>
      <c r="I71" s="174"/>
      <c r="J71" s="64"/>
      <c r="K71" s="64"/>
      <c r="L71" s="62"/>
    </row>
    <row r="72" spans="2:12" s="1" customFormat="1" ht="6.95" customHeight="1">
      <c r="B72" s="42"/>
      <c r="C72" s="64"/>
      <c r="D72" s="64"/>
      <c r="E72" s="64"/>
      <c r="F72" s="64"/>
      <c r="G72" s="64"/>
      <c r="H72" s="64"/>
      <c r="I72" s="174"/>
      <c r="J72" s="64"/>
      <c r="K72" s="64"/>
      <c r="L72" s="62"/>
    </row>
    <row r="73" spans="2:12" s="1" customFormat="1" ht="14.45" customHeight="1">
      <c r="B73" s="42"/>
      <c r="C73" s="66" t="s">
        <v>18</v>
      </c>
      <c r="D73" s="64"/>
      <c r="E73" s="64"/>
      <c r="F73" s="64"/>
      <c r="G73" s="64"/>
      <c r="H73" s="64"/>
      <c r="I73" s="174"/>
      <c r="J73" s="64"/>
      <c r="K73" s="64"/>
      <c r="L73" s="62"/>
    </row>
    <row r="74" spans="2:12" s="1" customFormat="1" ht="16.5" customHeight="1">
      <c r="B74" s="42"/>
      <c r="C74" s="64"/>
      <c r="D74" s="64"/>
      <c r="E74" s="407" t="str">
        <f>E7</f>
        <v>Heřmanický potok - Svobodné Heřmanice, km 3,200-5,500</v>
      </c>
      <c r="F74" s="408"/>
      <c r="G74" s="408"/>
      <c r="H74" s="408"/>
      <c r="I74" s="174"/>
      <c r="J74" s="64"/>
      <c r="K74" s="64"/>
      <c r="L74" s="62"/>
    </row>
    <row r="75" spans="2:12">
      <c r="B75" s="29"/>
      <c r="C75" s="66" t="s">
        <v>135</v>
      </c>
      <c r="D75" s="175"/>
      <c r="E75" s="175"/>
      <c r="F75" s="175"/>
      <c r="G75" s="175"/>
      <c r="H75" s="175"/>
      <c r="J75" s="175"/>
      <c r="K75" s="175"/>
      <c r="L75" s="176"/>
    </row>
    <row r="76" spans="2:12" s="1" customFormat="1" ht="16.5" customHeight="1">
      <c r="B76" s="42"/>
      <c r="C76" s="64"/>
      <c r="D76" s="64"/>
      <c r="E76" s="407" t="s">
        <v>847</v>
      </c>
      <c r="F76" s="409"/>
      <c r="G76" s="409"/>
      <c r="H76" s="409"/>
      <c r="I76" s="174"/>
      <c r="J76" s="64"/>
      <c r="K76" s="64"/>
      <c r="L76" s="62"/>
    </row>
    <row r="77" spans="2:12" s="1" customFormat="1" ht="14.45" customHeight="1">
      <c r="B77" s="42"/>
      <c r="C77" s="66" t="s">
        <v>137</v>
      </c>
      <c r="D77" s="64"/>
      <c r="E77" s="64"/>
      <c r="F77" s="64"/>
      <c r="G77" s="64"/>
      <c r="H77" s="64"/>
      <c r="I77" s="174"/>
      <c r="J77" s="64"/>
      <c r="K77" s="64"/>
      <c r="L77" s="62"/>
    </row>
    <row r="78" spans="2:12" s="1" customFormat="1" ht="17.25" customHeight="1">
      <c r="B78" s="42"/>
      <c r="C78" s="64"/>
      <c r="D78" s="64"/>
      <c r="E78" s="378" t="str">
        <f>E11</f>
        <v xml:space="preserve">01 - SO5_Soupis prací </v>
      </c>
      <c r="F78" s="409"/>
      <c r="G78" s="409"/>
      <c r="H78" s="409"/>
      <c r="I78" s="174"/>
      <c r="J78" s="64"/>
      <c r="K78" s="64"/>
      <c r="L78" s="62"/>
    </row>
    <row r="79" spans="2:12" s="1" customFormat="1" ht="6.95" customHeight="1">
      <c r="B79" s="42"/>
      <c r="C79" s="64"/>
      <c r="D79" s="64"/>
      <c r="E79" s="64"/>
      <c r="F79" s="64"/>
      <c r="G79" s="64"/>
      <c r="H79" s="64"/>
      <c r="I79" s="174"/>
      <c r="J79" s="64"/>
      <c r="K79" s="64"/>
      <c r="L79" s="62"/>
    </row>
    <row r="80" spans="2:12" s="1" customFormat="1" ht="18" customHeight="1">
      <c r="B80" s="42"/>
      <c r="C80" s="66" t="s">
        <v>26</v>
      </c>
      <c r="D80" s="64"/>
      <c r="E80" s="64"/>
      <c r="F80" s="177" t="str">
        <f>F14</f>
        <v xml:space="preserve"> </v>
      </c>
      <c r="G80" s="64"/>
      <c r="H80" s="64"/>
      <c r="I80" s="178" t="s">
        <v>28</v>
      </c>
      <c r="J80" s="74" t="str">
        <f>IF(J14="","",J14)</f>
        <v>28. 1. 2016</v>
      </c>
      <c r="K80" s="64"/>
      <c r="L80" s="62"/>
    </row>
    <row r="81" spans="2:65" s="1" customFormat="1" ht="6.95" customHeight="1">
      <c r="B81" s="42"/>
      <c r="C81" s="64"/>
      <c r="D81" s="64"/>
      <c r="E81" s="64"/>
      <c r="F81" s="64"/>
      <c r="G81" s="64"/>
      <c r="H81" s="64"/>
      <c r="I81" s="174"/>
      <c r="J81" s="64"/>
      <c r="K81" s="64"/>
      <c r="L81" s="62"/>
    </row>
    <row r="82" spans="2:65" s="1" customFormat="1">
      <c r="B82" s="42"/>
      <c r="C82" s="66" t="s">
        <v>32</v>
      </c>
      <c r="D82" s="64"/>
      <c r="E82" s="64"/>
      <c r="F82" s="177" t="str">
        <f>E17</f>
        <v xml:space="preserve"> </v>
      </c>
      <c r="G82" s="64"/>
      <c r="H82" s="64"/>
      <c r="I82" s="178" t="s">
        <v>37</v>
      </c>
      <c r="J82" s="177" t="str">
        <f>E23</f>
        <v>Ing. Jana Palovská</v>
      </c>
      <c r="K82" s="64"/>
      <c r="L82" s="62"/>
    </row>
    <row r="83" spans="2:65" s="1" customFormat="1" ht="14.45" customHeight="1">
      <c r="B83" s="42"/>
      <c r="C83" s="66" t="s">
        <v>35</v>
      </c>
      <c r="D83" s="64"/>
      <c r="E83" s="64"/>
      <c r="F83" s="177" t="str">
        <f>IF(E20="","",E20)</f>
        <v/>
      </c>
      <c r="G83" s="64"/>
      <c r="H83" s="64"/>
      <c r="I83" s="174"/>
      <c r="J83" s="64"/>
      <c r="K83" s="64"/>
      <c r="L83" s="62"/>
    </row>
    <row r="84" spans="2:65" s="1" customFormat="1" ht="10.35" customHeight="1">
      <c r="B84" s="42"/>
      <c r="C84" s="64"/>
      <c r="D84" s="64"/>
      <c r="E84" s="64"/>
      <c r="F84" s="64"/>
      <c r="G84" s="64"/>
      <c r="H84" s="64"/>
      <c r="I84" s="174"/>
      <c r="J84" s="64"/>
      <c r="K84" s="64"/>
      <c r="L84" s="62"/>
    </row>
    <row r="85" spans="2:65" s="10" customFormat="1" ht="29.25" customHeight="1">
      <c r="B85" s="179"/>
      <c r="C85" s="180" t="s">
        <v>147</v>
      </c>
      <c r="D85" s="181" t="s">
        <v>60</v>
      </c>
      <c r="E85" s="181" t="s">
        <v>56</v>
      </c>
      <c r="F85" s="181" t="s">
        <v>148</v>
      </c>
      <c r="G85" s="181" t="s">
        <v>149</v>
      </c>
      <c r="H85" s="181" t="s">
        <v>150</v>
      </c>
      <c r="I85" s="182" t="s">
        <v>151</v>
      </c>
      <c r="J85" s="181" t="s">
        <v>141</v>
      </c>
      <c r="K85" s="183" t="s">
        <v>152</v>
      </c>
      <c r="L85" s="184"/>
      <c r="M85" s="82" t="s">
        <v>153</v>
      </c>
      <c r="N85" s="83" t="s">
        <v>45</v>
      </c>
      <c r="O85" s="83" t="s">
        <v>154</v>
      </c>
      <c r="P85" s="83" t="s">
        <v>155</v>
      </c>
      <c r="Q85" s="83" t="s">
        <v>156</v>
      </c>
      <c r="R85" s="83" t="s">
        <v>157</v>
      </c>
      <c r="S85" s="83" t="s">
        <v>158</v>
      </c>
      <c r="T85" s="84" t="s">
        <v>159</v>
      </c>
    </row>
    <row r="86" spans="2:65" s="1" customFormat="1" ht="29.25" customHeight="1">
      <c r="B86" s="42"/>
      <c r="C86" s="88" t="s">
        <v>142</v>
      </c>
      <c r="D86" s="64"/>
      <c r="E86" s="64"/>
      <c r="F86" s="64"/>
      <c r="G86" s="64"/>
      <c r="H86" s="64"/>
      <c r="I86" s="174"/>
      <c r="J86" s="185">
        <f>BK86</f>
        <v>0</v>
      </c>
      <c r="K86" s="64"/>
      <c r="L86" s="62"/>
      <c r="M86" s="85"/>
      <c r="N86" s="86"/>
      <c r="O86" s="86"/>
      <c r="P86" s="186">
        <f>P87</f>
        <v>0</v>
      </c>
      <c r="Q86" s="86"/>
      <c r="R86" s="186">
        <f>R87</f>
        <v>1.7645549999999999</v>
      </c>
      <c r="S86" s="86"/>
      <c r="T86" s="187">
        <f>T87</f>
        <v>0</v>
      </c>
      <c r="AT86" s="25" t="s">
        <v>74</v>
      </c>
      <c r="AU86" s="25" t="s">
        <v>143</v>
      </c>
      <c r="BK86" s="188">
        <f>BK87</f>
        <v>0</v>
      </c>
    </row>
    <row r="87" spans="2:65" s="11" customFormat="1" ht="37.35" customHeight="1">
      <c r="B87" s="189"/>
      <c r="C87" s="190"/>
      <c r="D87" s="191" t="s">
        <v>74</v>
      </c>
      <c r="E87" s="192" t="s">
        <v>160</v>
      </c>
      <c r="F87" s="192" t="s">
        <v>161</v>
      </c>
      <c r="G87" s="190"/>
      <c r="H87" s="190"/>
      <c r="I87" s="193"/>
      <c r="J87" s="194">
        <f>BK87</f>
        <v>0</v>
      </c>
      <c r="K87" s="190"/>
      <c r="L87" s="195"/>
      <c r="M87" s="196"/>
      <c r="N87" s="197"/>
      <c r="O87" s="197"/>
      <c r="P87" s="198">
        <f>P88+P118</f>
        <v>0</v>
      </c>
      <c r="Q87" s="197"/>
      <c r="R87" s="198">
        <f>R88+R118</f>
        <v>1.7645549999999999</v>
      </c>
      <c r="S87" s="197"/>
      <c r="T87" s="199">
        <f>T88+T118</f>
        <v>0</v>
      </c>
      <c r="AR87" s="200" t="s">
        <v>25</v>
      </c>
      <c r="AT87" s="201" t="s">
        <v>74</v>
      </c>
      <c r="AU87" s="201" t="s">
        <v>75</v>
      </c>
      <c r="AY87" s="200" t="s">
        <v>162</v>
      </c>
      <c r="BK87" s="202">
        <f>BK88+BK118</f>
        <v>0</v>
      </c>
    </row>
    <row r="88" spans="2:65" s="11" customFormat="1" ht="19.899999999999999" customHeight="1">
      <c r="B88" s="189"/>
      <c r="C88" s="190"/>
      <c r="D88" s="191" t="s">
        <v>74</v>
      </c>
      <c r="E88" s="203" t="s">
        <v>25</v>
      </c>
      <c r="F88" s="203" t="s">
        <v>163</v>
      </c>
      <c r="G88" s="190"/>
      <c r="H88" s="190"/>
      <c r="I88" s="193"/>
      <c r="J88" s="204">
        <f>BK88</f>
        <v>0</v>
      </c>
      <c r="K88" s="190"/>
      <c r="L88" s="195"/>
      <c r="M88" s="196"/>
      <c r="N88" s="197"/>
      <c r="O88" s="197"/>
      <c r="P88" s="198">
        <f>SUM(P89:P117)</f>
        <v>0</v>
      </c>
      <c r="Q88" s="197"/>
      <c r="R88" s="198">
        <f>SUM(R89:R117)</f>
        <v>1.7645549999999999</v>
      </c>
      <c r="S88" s="197"/>
      <c r="T88" s="199">
        <f>SUM(T89:T117)</f>
        <v>0</v>
      </c>
      <c r="AR88" s="200" t="s">
        <v>25</v>
      </c>
      <c r="AT88" s="201" t="s">
        <v>74</v>
      </c>
      <c r="AU88" s="201" t="s">
        <v>25</v>
      </c>
      <c r="AY88" s="200" t="s">
        <v>162</v>
      </c>
      <c r="BK88" s="202">
        <f>SUM(BK89:BK117)</f>
        <v>0</v>
      </c>
    </row>
    <row r="89" spans="2:65" s="1" customFormat="1" ht="25.5" customHeight="1">
      <c r="B89" s="42"/>
      <c r="C89" s="205" t="s">
        <v>25</v>
      </c>
      <c r="D89" s="205" t="s">
        <v>164</v>
      </c>
      <c r="E89" s="206" t="s">
        <v>850</v>
      </c>
      <c r="F89" s="207" t="s">
        <v>851</v>
      </c>
      <c r="G89" s="208" t="s">
        <v>442</v>
      </c>
      <c r="H89" s="209">
        <v>26</v>
      </c>
      <c r="I89" s="210"/>
      <c r="J89" s="211">
        <f>ROUND(I89*H89,2)</f>
        <v>0</v>
      </c>
      <c r="K89" s="207" t="s">
        <v>168</v>
      </c>
      <c r="L89" s="62"/>
      <c r="M89" s="212" t="s">
        <v>24</v>
      </c>
      <c r="N89" s="213" t="s">
        <v>46</v>
      </c>
      <c r="O89" s="43"/>
      <c r="P89" s="214">
        <f>O89*H89</f>
        <v>0</v>
      </c>
      <c r="Q89" s="214">
        <v>0</v>
      </c>
      <c r="R89" s="214">
        <f>Q89*H89</f>
        <v>0</v>
      </c>
      <c r="S89" s="214">
        <v>0</v>
      </c>
      <c r="T89" s="215">
        <f>S89*H89</f>
        <v>0</v>
      </c>
      <c r="AR89" s="25" t="s">
        <v>169</v>
      </c>
      <c r="AT89" s="25" t="s">
        <v>164</v>
      </c>
      <c r="AU89" s="25" t="s">
        <v>83</v>
      </c>
      <c r="AY89" s="25" t="s">
        <v>162</v>
      </c>
      <c r="BE89" s="216">
        <f>IF(N89="základní",J89,0)</f>
        <v>0</v>
      </c>
      <c r="BF89" s="216">
        <f>IF(N89="snížená",J89,0)</f>
        <v>0</v>
      </c>
      <c r="BG89" s="216">
        <f>IF(N89="zákl. přenesená",J89,0)</f>
        <v>0</v>
      </c>
      <c r="BH89" s="216">
        <f>IF(N89="sníž. přenesená",J89,0)</f>
        <v>0</v>
      </c>
      <c r="BI89" s="216">
        <f>IF(N89="nulová",J89,0)</f>
        <v>0</v>
      </c>
      <c r="BJ89" s="25" t="s">
        <v>25</v>
      </c>
      <c r="BK89" s="216">
        <f>ROUND(I89*H89,2)</f>
        <v>0</v>
      </c>
      <c r="BL89" s="25" t="s">
        <v>169</v>
      </c>
      <c r="BM89" s="25" t="s">
        <v>852</v>
      </c>
    </row>
    <row r="90" spans="2:65" s="1" customFormat="1" ht="67.5">
      <c r="B90" s="42"/>
      <c r="C90" s="64"/>
      <c r="D90" s="217" t="s">
        <v>171</v>
      </c>
      <c r="E90" s="64"/>
      <c r="F90" s="218" t="s">
        <v>853</v>
      </c>
      <c r="G90" s="64"/>
      <c r="H90" s="64"/>
      <c r="I90" s="174"/>
      <c r="J90" s="64"/>
      <c r="K90" s="64"/>
      <c r="L90" s="62"/>
      <c r="M90" s="219"/>
      <c r="N90" s="43"/>
      <c r="O90" s="43"/>
      <c r="P90" s="43"/>
      <c r="Q90" s="43"/>
      <c r="R90" s="43"/>
      <c r="S90" s="43"/>
      <c r="T90" s="79"/>
      <c r="AT90" s="25" t="s">
        <v>171</v>
      </c>
      <c r="AU90" s="25" t="s">
        <v>83</v>
      </c>
    </row>
    <row r="91" spans="2:65" s="1" customFormat="1" ht="25.5" customHeight="1">
      <c r="B91" s="42"/>
      <c r="C91" s="205" t="s">
        <v>83</v>
      </c>
      <c r="D91" s="205" t="s">
        <v>164</v>
      </c>
      <c r="E91" s="206" t="s">
        <v>610</v>
      </c>
      <c r="F91" s="207" t="s">
        <v>611</v>
      </c>
      <c r="G91" s="208" t="s">
        <v>442</v>
      </c>
      <c r="H91" s="209">
        <v>26</v>
      </c>
      <c r="I91" s="210"/>
      <c r="J91" s="211">
        <f>ROUND(I91*H91,2)</f>
        <v>0</v>
      </c>
      <c r="K91" s="207" t="s">
        <v>168</v>
      </c>
      <c r="L91" s="62"/>
      <c r="M91" s="212" t="s">
        <v>24</v>
      </c>
      <c r="N91" s="213" t="s">
        <v>46</v>
      </c>
      <c r="O91" s="43"/>
      <c r="P91" s="214">
        <f>O91*H91</f>
        <v>0</v>
      </c>
      <c r="Q91" s="214">
        <v>0</v>
      </c>
      <c r="R91" s="214">
        <f>Q91*H91</f>
        <v>0</v>
      </c>
      <c r="S91" s="214">
        <v>0</v>
      </c>
      <c r="T91" s="215">
        <f>S91*H91</f>
        <v>0</v>
      </c>
      <c r="AR91" s="25" t="s">
        <v>169</v>
      </c>
      <c r="AT91" s="25" t="s">
        <v>164</v>
      </c>
      <c r="AU91" s="25" t="s">
        <v>83</v>
      </c>
      <c r="AY91" s="25" t="s">
        <v>162</v>
      </c>
      <c r="BE91" s="216">
        <f>IF(N91="základní",J91,0)</f>
        <v>0</v>
      </c>
      <c r="BF91" s="216">
        <f>IF(N91="snížená",J91,0)</f>
        <v>0</v>
      </c>
      <c r="BG91" s="216">
        <f>IF(N91="zákl. přenesená",J91,0)</f>
        <v>0</v>
      </c>
      <c r="BH91" s="216">
        <f>IF(N91="sníž. přenesená",J91,0)</f>
        <v>0</v>
      </c>
      <c r="BI91" s="216">
        <f>IF(N91="nulová",J91,0)</f>
        <v>0</v>
      </c>
      <c r="BJ91" s="25" t="s">
        <v>25</v>
      </c>
      <c r="BK91" s="216">
        <f>ROUND(I91*H91,2)</f>
        <v>0</v>
      </c>
      <c r="BL91" s="25" t="s">
        <v>169</v>
      </c>
      <c r="BM91" s="25" t="s">
        <v>854</v>
      </c>
    </row>
    <row r="92" spans="2:65" s="1" customFormat="1" ht="40.5">
      <c r="B92" s="42"/>
      <c r="C92" s="64"/>
      <c r="D92" s="217" t="s">
        <v>171</v>
      </c>
      <c r="E92" s="64"/>
      <c r="F92" s="218" t="s">
        <v>613</v>
      </c>
      <c r="G92" s="64"/>
      <c r="H92" s="64"/>
      <c r="I92" s="174"/>
      <c r="J92" s="64"/>
      <c r="K92" s="64"/>
      <c r="L92" s="62"/>
      <c r="M92" s="219"/>
      <c r="N92" s="43"/>
      <c r="O92" s="43"/>
      <c r="P92" s="43"/>
      <c r="Q92" s="43"/>
      <c r="R92" s="43"/>
      <c r="S92" s="43"/>
      <c r="T92" s="79"/>
      <c r="AT92" s="25" t="s">
        <v>171</v>
      </c>
      <c r="AU92" s="25" t="s">
        <v>83</v>
      </c>
    </row>
    <row r="93" spans="2:65" s="1" customFormat="1" ht="16.5" customHeight="1">
      <c r="B93" s="42"/>
      <c r="C93" s="245" t="s">
        <v>180</v>
      </c>
      <c r="D93" s="245" t="s">
        <v>271</v>
      </c>
      <c r="E93" s="246" t="s">
        <v>855</v>
      </c>
      <c r="F93" s="247" t="s">
        <v>856</v>
      </c>
      <c r="G93" s="248" t="s">
        <v>442</v>
      </c>
      <c r="H93" s="249">
        <v>26</v>
      </c>
      <c r="I93" s="250"/>
      <c r="J93" s="251">
        <f>ROUND(I93*H93,2)</f>
        <v>0</v>
      </c>
      <c r="K93" s="247" t="s">
        <v>24</v>
      </c>
      <c r="L93" s="252"/>
      <c r="M93" s="253" t="s">
        <v>24</v>
      </c>
      <c r="N93" s="254" t="s">
        <v>46</v>
      </c>
      <c r="O93" s="43"/>
      <c r="P93" s="214">
        <f>O93*H93</f>
        <v>0</v>
      </c>
      <c r="Q93" s="214">
        <v>0.05</v>
      </c>
      <c r="R93" s="214">
        <f>Q93*H93</f>
        <v>1.3</v>
      </c>
      <c r="S93" s="214">
        <v>0</v>
      </c>
      <c r="T93" s="215">
        <f>S93*H93</f>
        <v>0</v>
      </c>
      <c r="AR93" s="25" t="s">
        <v>249</v>
      </c>
      <c r="AT93" s="25" t="s">
        <v>271</v>
      </c>
      <c r="AU93" s="25" t="s">
        <v>83</v>
      </c>
      <c r="AY93" s="25" t="s">
        <v>162</v>
      </c>
      <c r="BE93" s="216">
        <f>IF(N93="základní",J93,0)</f>
        <v>0</v>
      </c>
      <c r="BF93" s="216">
        <f>IF(N93="snížená",J93,0)</f>
        <v>0</v>
      </c>
      <c r="BG93" s="216">
        <f>IF(N93="zákl. přenesená",J93,0)</f>
        <v>0</v>
      </c>
      <c r="BH93" s="216">
        <f>IF(N93="sníž. přenesená",J93,0)</f>
        <v>0</v>
      </c>
      <c r="BI93" s="216">
        <f>IF(N93="nulová",J93,0)</f>
        <v>0</v>
      </c>
      <c r="BJ93" s="25" t="s">
        <v>25</v>
      </c>
      <c r="BK93" s="216">
        <f>ROUND(I93*H93,2)</f>
        <v>0</v>
      </c>
      <c r="BL93" s="25" t="s">
        <v>169</v>
      </c>
      <c r="BM93" s="25" t="s">
        <v>857</v>
      </c>
    </row>
    <row r="94" spans="2:65" s="12" customFormat="1" ht="13.5">
      <c r="B94" s="220"/>
      <c r="C94" s="221"/>
      <c r="D94" s="217" t="s">
        <v>173</v>
      </c>
      <c r="E94" s="222" t="s">
        <v>24</v>
      </c>
      <c r="F94" s="223" t="s">
        <v>858</v>
      </c>
      <c r="G94" s="221"/>
      <c r="H94" s="224">
        <v>10</v>
      </c>
      <c r="I94" s="225"/>
      <c r="J94" s="221"/>
      <c r="K94" s="221"/>
      <c r="L94" s="226"/>
      <c r="M94" s="227"/>
      <c r="N94" s="228"/>
      <c r="O94" s="228"/>
      <c r="P94" s="228"/>
      <c r="Q94" s="228"/>
      <c r="R94" s="228"/>
      <c r="S94" s="228"/>
      <c r="T94" s="229"/>
      <c r="AT94" s="230" t="s">
        <v>173</v>
      </c>
      <c r="AU94" s="230" t="s">
        <v>83</v>
      </c>
      <c r="AV94" s="12" t="s">
        <v>83</v>
      </c>
      <c r="AW94" s="12" t="s">
        <v>39</v>
      </c>
      <c r="AX94" s="12" t="s">
        <v>75</v>
      </c>
      <c r="AY94" s="230" t="s">
        <v>162</v>
      </c>
    </row>
    <row r="95" spans="2:65" s="12" customFormat="1" ht="13.5">
      <c r="B95" s="220"/>
      <c r="C95" s="221"/>
      <c r="D95" s="217" t="s">
        <v>173</v>
      </c>
      <c r="E95" s="222" t="s">
        <v>24</v>
      </c>
      <c r="F95" s="223" t="s">
        <v>859</v>
      </c>
      <c r="G95" s="221"/>
      <c r="H95" s="224">
        <v>8</v>
      </c>
      <c r="I95" s="225"/>
      <c r="J95" s="221"/>
      <c r="K95" s="221"/>
      <c r="L95" s="226"/>
      <c r="M95" s="227"/>
      <c r="N95" s="228"/>
      <c r="O95" s="228"/>
      <c r="P95" s="228"/>
      <c r="Q95" s="228"/>
      <c r="R95" s="228"/>
      <c r="S95" s="228"/>
      <c r="T95" s="229"/>
      <c r="AT95" s="230" t="s">
        <v>173</v>
      </c>
      <c r="AU95" s="230" t="s">
        <v>83</v>
      </c>
      <c r="AV95" s="12" t="s">
        <v>83</v>
      </c>
      <c r="AW95" s="12" t="s">
        <v>39</v>
      </c>
      <c r="AX95" s="12" t="s">
        <v>75</v>
      </c>
      <c r="AY95" s="230" t="s">
        <v>162</v>
      </c>
    </row>
    <row r="96" spans="2:65" s="12" customFormat="1" ht="13.5">
      <c r="B96" s="220"/>
      <c r="C96" s="221"/>
      <c r="D96" s="217" t="s">
        <v>173</v>
      </c>
      <c r="E96" s="222" t="s">
        <v>24</v>
      </c>
      <c r="F96" s="223" t="s">
        <v>860</v>
      </c>
      <c r="G96" s="221"/>
      <c r="H96" s="224">
        <v>4</v>
      </c>
      <c r="I96" s="225"/>
      <c r="J96" s="221"/>
      <c r="K96" s="221"/>
      <c r="L96" s="226"/>
      <c r="M96" s="227"/>
      <c r="N96" s="228"/>
      <c r="O96" s="228"/>
      <c r="P96" s="228"/>
      <c r="Q96" s="228"/>
      <c r="R96" s="228"/>
      <c r="S96" s="228"/>
      <c r="T96" s="229"/>
      <c r="AT96" s="230" t="s">
        <v>173</v>
      </c>
      <c r="AU96" s="230" t="s">
        <v>83</v>
      </c>
      <c r="AV96" s="12" t="s">
        <v>83</v>
      </c>
      <c r="AW96" s="12" t="s">
        <v>39</v>
      </c>
      <c r="AX96" s="12" t="s">
        <v>75</v>
      </c>
      <c r="AY96" s="230" t="s">
        <v>162</v>
      </c>
    </row>
    <row r="97" spans="2:65" s="12" customFormat="1" ht="13.5">
      <c r="B97" s="220"/>
      <c r="C97" s="221"/>
      <c r="D97" s="217" t="s">
        <v>173</v>
      </c>
      <c r="E97" s="222" t="s">
        <v>24</v>
      </c>
      <c r="F97" s="223" t="s">
        <v>861</v>
      </c>
      <c r="G97" s="221"/>
      <c r="H97" s="224">
        <v>2</v>
      </c>
      <c r="I97" s="225"/>
      <c r="J97" s="221"/>
      <c r="K97" s="221"/>
      <c r="L97" s="226"/>
      <c r="M97" s="227"/>
      <c r="N97" s="228"/>
      <c r="O97" s="228"/>
      <c r="P97" s="228"/>
      <c r="Q97" s="228"/>
      <c r="R97" s="228"/>
      <c r="S97" s="228"/>
      <c r="T97" s="229"/>
      <c r="AT97" s="230" t="s">
        <v>173</v>
      </c>
      <c r="AU97" s="230" t="s">
        <v>83</v>
      </c>
      <c r="AV97" s="12" t="s">
        <v>83</v>
      </c>
      <c r="AW97" s="12" t="s">
        <v>39</v>
      </c>
      <c r="AX97" s="12" t="s">
        <v>75</v>
      </c>
      <c r="AY97" s="230" t="s">
        <v>162</v>
      </c>
    </row>
    <row r="98" spans="2:65" s="12" customFormat="1" ht="13.5">
      <c r="B98" s="220"/>
      <c r="C98" s="221"/>
      <c r="D98" s="217" t="s">
        <v>173</v>
      </c>
      <c r="E98" s="222" t="s">
        <v>24</v>
      </c>
      <c r="F98" s="223" t="s">
        <v>862</v>
      </c>
      <c r="G98" s="221"/>
      <c r="H98" s="224">
        <v>2</v>
      </c>
      <c r="I98" s="225"/>
      <c r="J98" s="221"/>
      <c r="K98" s="221"/>
      <c r="L98" s="226"/>
      <c r="M98" s="227"/>
      <c r="N98" s="228"/>
      <c r="O98" s="228"/>
      <c r="P98" s="228"/>
      <c r="Q98" s="228"/>
      <c r="R98" s="228"/>
      <c r="S98" s="228"/>
      <c r="T98" s="229"/>
      <c r="AT98" s="230" t="s">
        <v>173</v>
      </c>
      <c r="AU98" s="230" t="s">
        <v>83</v>
      </c>
      <c r="AV98" s="12" t="s">
        <v>83</v>
      </c>
      <c r="AW98" s="12" t="s">
        <v>39</v>
      </c>
      <c r="AX98" s="12" t="s">
        <v>75</v>
      </c>
      <c r="AY98" s="230" t="s">
        <v>162</v>
      </c>
    </row>
    <row r="99" spans="2:65" s="13" customFormat="1" ht="13.5">
      <c r="B99" s="234"/>
      <c r="C99" s="235"/>
      <c r="D99" s="217" t="s">
        <v>173</v>
      </c>
      <c r="E99" s="236" t="s">
        <v>24</v>
      </c>
      <c r="F99" s="237" t="s">
        <v>257</v>
      </c>
      <c r="G99" s="235"/>
      <c r="H99" s="238">
        <v>26</v>
      </c>
      <c r="I99" s="239"/>
      <c r="J99" s="235"/>
      <c r="K99" s="235"/>
      <c r="L99" s="240"/>
      <c r="M99" s="241"/>
      <c r="N99" s="242"/>
      <c r="O99" s="242"/>
      <c r="P99" s="242"/>
      <c r="Q99" s="242"/>
      <c r="R99" s="242"/>
      <c r="S99" s="242"/>
      <c r="T99" s="243"/>
      <c r="AT99" s="244" t="s">
        <v>173</v>
      </c>
      <c r="AU99" s="244" t="s">
        <v>83</v>
      </c>
      <c r="AV99" s="13" t="s">
        <v>169</v>
      </c>
      <c r="AW99" s="13" t="s">
        <v>39</v>
      </c>
      <c r="AX99" s="13" t="s">
        <v>25</v>
      </c>
      <c r="AY99" s="244" t="s">
        <v>162</v>
      </c>
    </row>
    <row r="100" spans="2:65" s="1" customFormat="1" ht="16.5" customHeight="1">
      <c r="B100" s="42"/>
      <c r="C100" s="205" t="s">
        <v>169</v>
      </c>
      <c r="D100" s="205" t="s">
        <v>164</v>
      </c>
      <c r="E100" s="206" t="s">
        <v>863</v>
      </c>
      <c r="F100" s="207" t="s">
        <v>864</v>
      </c>
      <c r="G100" s="208" t="s">
        <v>442</v>
      </c>
      <c r="H100" s="209">
        <v>26</v>
      </c>
      <c r="I100" s="210"/>
      <c r="J100" s="211">
        <f>ROUND(I100*H100,2)</f>
        <v>0</v>
      </c>
      <c r="K100" s="207" t="s">
        <v>168</v>
      </c>
      <c r="L100" s="62"/>
      <c r="M100" s="212" t="s">
        <v>24</v>
      </c>
      <c r="N100" s="213" t="s">
        <v>46</v>
      </c>
      <c r="O100" s="43"/>
      <c r="P100" s="214">
        <f>O100*H100</f>
        <v>0</v>
      </c>
      <c r="Q100" s="214">
        <v>2.9999999999999997E-4</v>
      </c>
      <c r="R100" s="214">
        <f>Q100*H100</f>
        <v>7.7999999999999996E-3</v>
      </c>
      <c r="S100" s="214">
        <v>0</v>
      </c>
      <c r="T100" s="215">
        <f>S100*H100</f>
        <v>0</v>
      </c>
      <c r="AR100" s="25" t="s">
        <v>169</v>
      </c>
      <c r="AT100" s="25" t="s">
        <v>164</v>
      </c>
      <c r="AU100" s="25" t="s">
        <v>83</v>
      </c>
      <c r="AY100" s="25" t="s">
        <v>162</v>
      </c>
      <c r="BE100" s="216">
        <f>IF(N100="základní",J100,0)</f>
        <v>0</v>
      </c>
      <c r="BF100" s="216">
        <f>IF(N100="snížená",J100,0)</f>
        <v>0</v>
      </c>
      <c r="BG100" s="216">
        <f>IF(N100="zákl. přenesená",J100,0)</f>
        <v>0</v>
      </c>
      <c r="BH100" s="216">
        <f>IF(N100="sníž. přenesená",J100,0)</f>
        <v>0</v>
      </c>
      <c r="BI100" s="216">
        <f>IF(N100="nulová",J100,0)</f>
        <v>0</v>
      </c>
      <c r="BJ100" s="25" t="s">
        <v>25</v>
      </c>
      <c r="BK100" s="216">
        <f>ROUND(I100*H100,2)</f>
        <v>0</v>
      </c>
      <c r="BL100" s="25" t="s">
        <v>169</v>
      </c>
      <c r="BM100" s="25" t="s">
        <v>865</v>
      </c>
    </row>
    <row r="101" spans="2:65" s="1" customFormat="1" ht="54">
      <c r="B101" s="42"/>
      <c r="C101" s="64"/>
      <c r="D101" s="217" t="s">
        <v>171</v>
      </c>
      <c r="E101" s="64"/>
      <c r="F101" s="218" t="s">
        <v>866</v>
      </c>
      <c r="G101" s="64"/>
      <c r="H101" s="64"/>
      <c r="I101" s="174"/>
      <c r="J101" s="64"/>
      <c r="K101" s="64"/>
      <c r="L101" s="62"/>
      <c r="M101" s="219"/>
      <c r="N101" s="43"/>
      <c r="O101" s="43"/>
      <c r="P101" s="43"/>
      <c r="Q101" s="43"/>
      <c r="R101" s="43"/>
      <c r="S101" s="43"/>
      <c r="T101" s="79"/>
      <c r="AT101" s="25" t="s">
        <v>171</v>
      </c>
      <c r="AU101" s="25" t="s">
        <v>83</v>
      </c>
    </row>
    <row r="102" spans="2:65" s="1" customFormat="1" ht="25.5" customHeight="1">
      <c r="B102" s="42"/>
      <c r="C102" s="245" t="s">
        <v>237</v>
      </c>
      <c r="D102" s="245" t="s">
        <v>271</v>
      </c>
      <c r="E102" s="246" t="s">
        <v>867</v>
      </c>
      <c r="F102" s="247" t="s">
        <v>868</v>
      </c>
      <c r="G102" s="248" t="s">
        <v>167</v>
      </c>
      <c r="H102" s="249">
        <v>0.61199999999999999</v>
      </c>
      <c r="I102" s="250"/>
      <c r="J102" s="251">
        <f>ROUND(I102*H102,2)</f>
        <v>0</v>
      </c>
      <c r="K102" s="247" t="s">
        <v>168</v>
      </c>
      <c r="L102" s="252"/>
      <c r="M102" s="253" t="s">
        <v>24</v>
      </c>
      <c r="N102" s="254" t="s">
        <v>46</v>
      </c>
      <c r="O102" s="43"/>
      <c r="P102" s="214">
        <f>O102*H102</f>
        <v>0</v>
      </c>
      <c r="Q102" s="214">
        <v>0.65</v>
      </c>
      <c r="R102" s="214">
        <f>Q102*H102</f>
        <v>0.39779999999999999</v>
      </c>
      <c r="S102" s="214">
        <v>0</v>
      </c>
      <c r="T102" s="215">
        <f>S102*H102</f>
        <v>0</v>
      </c>
      <c r="AR102" s="25" t="s">
        <v>249</v>
      </c>
      <c r="AT102" s="25" t="s">
        <v>271</v>
      </c>
      <c r="AU102" s="25" t="s">
        <v>83</v>
      </c>
      <c r="AY102" s="25" t="s">
        <v>162</v>
      </c>
      <c r="BE102" s="216">
        <f>IF(N102="základní",J102,0)</f>
        <v>0</v>
      </c>
      <c r="BF102" s="216">
        <f>IF(N102="snížená",J102,0)</f>
        <v>0</v>
      </c>
      <c r="BG102" s="216">
        <f>IF(N102="zákl. přenesená",J102,0)</f>
        <v>0</v>
      </c>
      <c r="BH102" s="216">
        <f>IF(N102="sníž. přenesená",J102,0)</f>
        <v>0</v>
      </c>
      <c r="BI102" s="216">
        <f>IF(N102="nulová",J102,0)</f>
        <v>0</v>
      </c>
      <c r="BJ102" s="25" t="s">
        <v>25</v>
      </c>
      <c r="BK102" s="216">
        <f>ROUND(I102*H102,2)</f>
        <v>0</v>
      </c>
      <c r="BL102" s="25" t="s">
        <v>169</v>
      </c>
      <c r="BM102" s="25" t="s">
        <v>869</v>
      </c>
    </row>
    <row r="103" spans="2:65" s="12" customFormat="1" ht="13.5">
      <c r="B103" s="220"/>
      <c r="C103" s="221"/>
      <c r="D103" s="217" t="s">
        <v>173</v>
      </c>
      <c r="E103" s="222" t="s">
        <v>24</v>
      </c>
      <c r="F103" s="223" t="s">
        <v>870</v>
      </c>
      <c r="G103" s="221"/>
      <c r="H103" s="224">
        <v>0.61199999999999999</v>
      </c>
      <c r="I103" s="225"/>
      <c r="J103" s="221"/>
      <c r="K103" s="221"/>
      <c r="L103" s="226"/>
      <c r="M103" s="227"/>
      <c r="N103" s="228"/>
      <c r="O103" s="228"/>
      <c r="P103" s="228"/>
      <c r="Q103" s="228"/>
      <c r="R103" s="228"/>
      <c r="S103" s="228"/>
      <c r="T103" s="229"/>
      <c r="AT103" s="230" t="s">
        <v>173</v>
      </c>
      <c r="AU103" s="230" t="s">
        <v>83</v>
      </c>
      <c r="AV103" s="12" t="s">
        <v>83</v>
      </c>
      <c r="AW103" s="12" t="s">
        <v>39</v>
      </c>
      <c r="AX103" s="12" t="s">
        <v>25</v>
      </c>
      <c r="AY103" s="230" t="s">
        <v>162</v>
      </c>
    </row>
    <row r="104" spans="2:65" s="1" customFormat="1" ht="16.5" customHeight="1">
      <c r="B104" s="42"/>
      <c r="C104" s="205" t="s">
        <v>243</v>
      </c>
      <c r="D104" s="205" t="s">
        <v>164</v>
      </c>
      <c r="E104" s="206" t="s">
        <v>871</v>
      </c>
      <c r="F104" s="207" t="s">
        <v>872</v>
      </c>
      <c r="G104" s="208" t="s">
        <v>442</v>
      </c>
      <c r="H104" s="209">
        <v>78</v>
      </c>
      <c r="I104" s="210"/>
      <c r="J104" s="211">
        <f>ROUND(I104*H104,2)</f>
        <v>0</v>
      </c>
      <c r="K104" s="207" t="s">
        <v>168</v>
      </c>
      <c r="L104" s="62"/>
      <c r="M104" s="212" t="s">
        <v>24</v>
      </c>
      <c r="N104" s="213" t="s">
        <v>46</v>
      </c>
      <c r="O104" s="43"/>
      <c r="P104" s="214">
        <f>O104*H104</f>
        <v>0</v>
      </c>
      <c r="Q104" s="214">
        <v>0</v>
      </c>
      <c r="R104" s="214">
        <f>Q104*H104</f>
        <v>0</v>
      </c>
      <c r="S104" s="214">
        <v>0</v>
      </c>
      <c r="T104" s="215">
        <f>S104*H104</f>
        <v>0</v>
      </c>
      <c r="AR104" s="25" t="s">
        <v>169</v>
      </c>
      <c r="AT104" s="25" t="s">
        <v>164</v>
      </c>
      <c r="AU104" s="25" t="s">
        <v>83</v>
      </c>
      <c r="AY104" s="25" t="s">
        <v>162</v>
      </c>
      <c r="BE104" s="216">
        <f>IF(N104="základní",J104,0)</f>
        <v>0</v>
      </c>
      <c r="BF104" s="216">
        <f>IF(N104="snížená",J104,0)</f>
        <v>0</v>
      </c>
      <c r="BG104" s="216">
        <f>IF(N104="zákl. přenesená",J104,0)</f>
        <v>0</v>
      </c>
      <c r="BH104" s="216">
        <f>IF(N104="sníž. přenesená",J104,0)</f>
        <v>0</v>
      </c>
      <c r="BI104" s="216">
        <f>IF(N104="nulová",J104,0)</f>
        <v>0</v>
      </c>
      <c r="BJ104" s="25" t="s">
        <v>25</v>
      </c>
      <c r="BK104" s="216">
        <f>ROUND(I104*H104,2)</f>
        <v>0</v>
      </c>
      <c r="BL104" s="25" t="s">
        <v>169</v>
      </c>
      <c r="BM104" s="25" t="s">
        <v>873</v>
      </c>
    </row>
    <row r="105" spans="2:65" s="1" customFormat="1" ht="135">
      <c r="B105" s="42"/>
      <c r="C105" s="64"/>
      <c r="D105" s="217" t="s">
        <v>171</v>
      </c>
      <c r="E105" s="64"/>
      <c r="F105" s="218" t="s">
        <v>874</v>
      </c>
      <c r="G105" s="64"/>
      <c r="H105" s="64"/>
      <c r="I105" s="174"/>
      <c r="J105" s="64"/>
      <c r="K105" s="64"/>
      <c r="L105" s="62"/>
      <c r="M105" s="219"/>
      <c r="N105" s="43"/>
      <c r="O105" s="43"/>
      <c r="P105" s="43"/>
      <c r="Q105" s="43"/>
      <c r="R105" s="43"/>
      <c r="S105" s="43"/>
      <c r="T105" s="79"/>
      <c r="AT105" s="25" t="s">
        <v>171</v>
      </c>
      <c r="AU105" s="25" t="s">
        <v>83</v>
      </c>
    </row>
    <row r="106" spans="2:65" s="12" customFormat="1" ht="13.5">
      <c r="B106" s="220"/>
      <c r="C106" s="221"/>
      <c r="D106" s="217" t="s">
        <v>173</v>
      </c>
      <c r="E106" s="222" t="s">
        <v>24</v>
      </c>
      <c r="F106" s="223" t="s">
        <v>875</v>
      </c>
      <c r="G106" s="221"/>
      <c r="H106" s="224">
        <v>78</v>
      </c>
      <c r="I106" s="225"/>
      <c r="J106" s="221"/>
      <c r="K106" s="221"/>
      <c r="L106" s="226"/>
      <c r="M106" s="227"/>
      <c r="N106" s="228"/>
      <c r="O106" s="228"/>
      <c r="P106" s="228"/>
      <c r="Q106" s="228"/>
      <c r="R106" s="228"/>
      <c r="S106" s="228"/>
      <c r="T106" s="229"/>
      <c r="AT106" s="230" t="s">
        <v>173</v>
      </c>
      <c r="AU106" s="230" t="s">
        <v>83</v>
      </c>
      <c r="AV106" s="12" t="s">
        <v>83</v>
      </c>
      <c r="AW106" s="12" t="s">
        <v>39</v>
      </c>
      <c r="AX106" s="12" t="s">
        <v>25</v>
      </c>
      <c r="AY106" s="230" t="s">
        <v>162</v>
      </c>
    </row>
    <row r="107" spans="2:65" s="1" customFormat="1" ht="25.5" customHeight="1">
      <c r="B107" s="42"/>
      <c r="C107" s="205" t="s">
        <v>245</v>
      </c>
      <c r="D107" s="205" t="s">
        <v>164</v>
      </c>
      <c r="E107" s="206" t="s">
        <v>876</v>
      </c>
      <c r="F107" s="207" t="s">
        <v>877</v>
      </c>
      <c r="G107" s="208" t="s">
        <v>442</v>
      </c>
      <c r="H107" s="209">
        <v>26</v>
      </c>
      <c r="I107" s="210"/>
      <c r="J107" s="211">
        <f>ROUND(I107*H107,2)</f>
        <v>0</v>
      </c>
      <c r="K107" s="207" t="s">
        <v>168</v>
      </c>
      <c r="L107" s="62"/>
      <c r="M107" s="212" t="s">
        <v>24</v>
      </c>
      <c r="N107" s="213" t="s">
        <v>46</v>
      </c>
      <c r="O107" s="43"/>
      <c r="P107" s="214">
        <f>O107*H107</f>
        <v>0</v>
      </c>
      <c r="Q107" s="214">
        <v>2.0799999999999998E-3</v>
      </c>
      <c r="R107" s="214">
        <f>Q107*H107</f>
        <v>5.4079999999999996E-2</v>
      </c>
      <c r="S107" s="214">
        <v>0</v>
      </c>
      <c r="T107" s="215">
        <f>S107*H107</f>
        <v>0</v>
      </c>
      <c r="AR107" s="25" t="s">
        <v>169</v>
      </c>
      <c r="AT107" s="25" t="s">
        <v>164</v>
      </c>
      <c r="AU107" s="25" t="s">
        <v>83</v>
      </c>
      <c r="AY107" s="25" t="s">
        <v>162</v>
      </c>
      <c r="BE107" s="216">
        <f>IF(N107="základní",J107,0)</f>
        <v>0</v>
      </c>
      <c r="BF107" s="216">
        <f>IF(N107="snížená",J107,0)</f>
        <v>0</v>
      </c>
      <c r="BG107" s="216">
        <f>IF(N107="zákl. přenesená",J107,0)</f>
        <v>0</v>
      </c>
      <c r="BH107" s="216">
        <f>IF(N107="sníž. přenesená",J107,0)</f>
        <v>0</v>
      </c>
      <c r="BI107" s="216">
        <f>IF(N107="nulová",J107,0)</f>
        <v>0</v>
      </c>
      <c r="BJ107" s="25" t="s">
        <v>25</v>
      </c>
      <c r="BK107" s="216">
        <f>ROUND(I107*H107,2)</f>
        <v>0</v>
      </c>
      <c r="BL107" s="25" t="s">
        <v>169</v>
      </c>
      <c r="BM107" s="25" t="s">
        <v>878</v>
      </c>
    </row>
    <row r="108" spans="2:65" s="1" customFormat="1" ht="94.5">
      <c r="B108" s="42"/>
      <c r="C108" s="64"/>
      <c r="D108" s="217" t="s">
        <v>171</v>
      </c>
      <c r="E108" s="64"/>
      <c r="F108" s="218" t="s">
        <v>879</v>
      </c>
      <c r="G108" s="64"/>
      <c r="H108" s="64"/>
      <c r="I108" s="174"/>
      <c r="J108" s="64"/>
      <c r="K108" s="64"/>
      <c r="L108" s="62"/>
      <c r="M108" s="219"/>
      <c r="N108" s="43"/>
      <c r="O108" s="43"/>
      <c r="P108" s="43"/>
      <c r="Q108" s="43"/>
      <c r="R108" s="43"/>
      <c r="S108" s="43"/>
      <c r="T108" s="79"/>
      <c r="AT108" s="25" t="s">
        <v>171</v>
      </c>
      <c r="AU108" s="25" t="s">
        <v>83</v>
      </c>
    </row>
    <row r="109" spans="2:65" s="1" customFormat="1" ht="25.5" customHeight="1">
      <c r="B109" s="42"/>
      <c r="C109" s="205" t="s">
        <v>249</v>
      </c>
      <c r="D109" s="205" t="s">
        <v>164</v>
      </c>
      <c r="E109" s="206" t="s">
        <v>880</v>
      </c>
      <c r="F109" s="207" t="s">
        <v>881</v>
      </c>
      <c r="G109" s="208" t="s">
        <v>442</v>
      </c>
      <c r="H109" s="209">
        <v>78</v>
      </c>
      <c r="I109" s="210"/>
      <c r="J109" s="211">
        <f>ROUND(I109*H109,2)</f>
        <v>0</v>
      </c>
      <c r="K109" s="207" t="s">
        <v>168</v>
      </c>
      <c r="L109" s="62"/>
      <c r="M109" s="212" t="s">
        <v>24</v>
      </c>
      <c r="N109" s="213" t="s">
        <v>46</v>
      </c>
      <c r="O109" s="43"/>
      <c r="P109" s="214">
        <f>O109*H109</f>
        <v>0</v>
      </c>
      <c r="Q109" s="214">
        <v>0</v>
      </c>
      <c r="R109" s="214">
        <f>Q109*H109</f>
        <v>0</v>
      </c>
      <c r="S109" s="214">
        <v>0</v>
      </c>
      <c r="T109" s="215">
        <f>S109*H109</f>
        <v>0</v>
      </c>
      <c r="AR109" s="25" t="s">
        <v>169</v>
      </c>
      <c r="AT109" s="25" t="s">
        <v>164</v>
      </c>
      <c r="AU109" s="25" t="s">
        <v>83</v>
      </c>
      <c r="AY109" s="25" t="s">
        <v>162</v>
      </c>
      <c r="BE109" s="216">
        <f>IF(N109="základní",J109,0)</f>
        <v>0</v>
      </c>
      <c r="BF109" s="216">
        <f>IF(N109="snížená",J109,0)</f>
        <v>0</v>
      </c>
      <c r="BG109" s="216">
        <f>IF(N109="zákl. přenesená",J109,0)</f>
        <v>0</v>
      </c>
      <c r="BH109" s="216">
        <f>IF(N109="sníž. přenesená",J109,0)</f>
        <v>0</v>
      </c>
      <c r="BI109" s="216">
        <f>IF(N109="nulová",J109,0)</f>
        <v>0</v>
      </c>
      <c r="BJ109" s="25" t="s">
        <v>25</v>
      </c>
      <c r="BK109" s="216">
        <f>ROUND(I109*H109,2)</f>
        <v>0</v>
      </c>
      <c r="BL109" s="25" t="s">
        <v>169</v>
      </c>
      <c r="BM109" s="25" t="s">
        <v>882</v>
      </c>
    </row>
    <row r="110" spans="2:65" s="1" customFormat="1" ht="54">
      <c r="B110" s="42"/>
      <c r="C110" s="64"/>
      <c r="D110" s="217" t="s">
        <v>171</v>
      </c>
      <c r="E110" s="64"/>
      <c r="F110" s="218" t="s">
        <v>883</v>
      </c>
      <c r="G110" s="64"/>
      <c r="H110" s="64"/>
      <c r="I110" s="174"/>
      <c r="J110" s="64"/>
      <c r="K110" s="64"/>
      <c r="L110" s="62"/>
      <c r="M110" s="219"/>
      <c r="N110" s="43"/>
      <c r="O110" s="43"/>
      <c r="P110" s="43"/>
      <c r="Q110" s="43"/>
      <c r="R110" s="43"/>
      <c r="S110" s="43"/>
      <c r="T110" s="79"/>
      <c r="AT110" s="25" t="s">
        <v>171</v>
      </c>
      <c r="AU110" s="25" t="s">
        <v>83</v>
      </c>
    </row>
    <row r="111" spans="2:65" s="12" customFormat="1" ht="13.5">
      <c r="B111" s="220"/>
      <c r="C111" s="221"/>
      <c r="D111" s="217" t="s">
        <v>173</v>
      </c>
      <c r="E111" s="222" t="s">
        <v>24</v>
      </c>
      <c r="F111" s="223" t="s">
        <v>884</v>
      </c>
      <c r="G111" s="221"/>
      <c r="H111" s="224">
        <v>78</v>
      </c>
      <c r="I111" s="225"/>
      <c r="J111" s="221"/>
      <c r="K111" s="221"/>
      <c r="L111" s="226"/>
      <c r="M111" s="227"/>
      <c r="N111" s="228"/>
      <c r="O111" s="228"/>
      <c r="P111" s="228"/>
      <c r="Q111" s="228"/>
      <c r="R111" s="228"/>
      <c r="S111" s="228"/>
      <c r="T111" s="229"/>
      <c r="AT111" s="230" t="s">
        <v>173</v>
      </c>
      <c r="AU111" s="230" t="s">
        <v>83</v>
      </c>
      <c r="AV111" s="12" t="s">
        <v>83</v>
      </c>
      <c r="AW111" s="12" t="s">
        <v>39</v>
      </c>
      <c r="AX111" s="12" t="s">
        <v>25</v>
      </c>
      <c r="AY111" s="230" t="s">
        <v>162</v>
      </c>
    </row>
    <row r="112" spans="2:65" s="1" customFormat="1" ht="16.5" customHeight="1">
      <c r="B112" s="42"/>
      <c r="C112" s="245" t="s">
        <v>255</v>
      </c>
      <c r="D112" s="245" t="s">
        <v>271</v>
      </c>
      <c r="E112" s="246" t="s">
        <v>885</v>
      </c>
      <c r="F112" s="247" t="s">
        <v>886</v>
      </c>
      <c r="G112" s="248" t="s">
        <v>274</v>
      </c>
      <c r="H112" s="249">
        <v>4.875</v>
      </c>
      <c r="I112" s="250"/>
      <c r="J112" s="251">
        <f>ROUND(I112*H112,2)</f>
        <v>0</v>
      </c>
      <c r="K112" s="247" t="s">
        <v>168</v>
      </c>
      <c r="L112" s="252"/>
      <c r="M112" s="253" t="s">
        <v>24</v>
      </c>
      <c r="N112" s="254" t="s">
        <v>46</v>
      </c>
      <c r="O112" s="43"/>
      <c r="P112" s="214">
        <f>O112*H112</f>
        <v>0</v>
      </c>
      <c r="Q112" s="214">
        <v>1E-3</v>
      </c>
      <c r="R112" s="214">
        <f>Q112*H112</f>
        <v>4.875E-3</v>
      </c>
      <c r="S112" s="214">
        <v>0</v>
      </c>
      <c r="T112" s="215">
        <f>S112*H112</f>
        <v>0</v>
      </c>
      <c r="AR112" s="25" t="s">
        <v>249</v>
      </c>
      <c r="AT112" s="25" t="s">
        <v>271</v>
      </c>
      <c r="AU112" s="25" t="s">
        <v>83</v>
      </c>
      <c r="AY112" s="25" t="s">
        <v>162</v>
      </c>
      <c r="BE112" s="216">
        <f>IF(N112="základní",J112,0)</f>
        <v>0</v>
      </c>
      <c r="BF112" s="216">
        <f>IF(N112="snížená",J112,0)</f>
        <v>0</v>
      </c>
      <c r="BG112" s="216">
        <f>IF(N112="zákl. přenesená",J112,0)</f>
        <v>0</v>
      </c>
      <c r="BH112" s="216">
        <f>IF(N112="sníž. přenesená",J112,0)</f>
        <v>0</v>
      </c>
      <c r="BI112" s="216">
        <f>IF(N112="nulová",J112,0)</f>
        <v>0</v>
      </c>
      <c r="BJ112" s="25" t="s">
        <v>25</v>
      </c>
      <c r="BK112" s="216">
        <f>ROUND(I112*H112,2)</f>
        <v>0</v>
      </c>
      <c r="BL112" s="25" t="s">
        <v>169</v>
      </c>
      <c r="BM112" s="25" t="s">
        <v>887</v>
      </c>
    </row>
    <row r="113" spans="2:65" s="12" customFormat="1" ht="13.5">
      <c r="B113" s="220"/>
      <c r="C113" s="221"/>
      <c r="D113" s="217" t="s">
        <v>173</v>
      </c>
      <c r="E113" s="221"/>
      <c r="F113" s="223" t="s">
        <v>888</v>
      </c>
      <c r="G113" s="221"/>
      <c r="H113" s="224">
        <v>4.875</v>
      </c>
      <c r="I113" s="225"/>
      <c r="J113" s="221"/>
      <c r="K113" s="221"/>
      <c r="L113" s="226"/>
      <c r="M113" s="227"/>
      <c r="N113" s="228"/>
      <c r="O113" s="228"/>
      <c r="P113" s="228"/>
      <c r="Q113" s="228"/>
      <c r="R113" s="228"/>
      <c r="S113" s="228"/>
      <c r="T113" s="229"/>
      <c r="AT113" s="230" t="s">
        <v>173</v>
      </c>
      <c r="AU113" s="230" t="s">
        <v>83</v>
      </c>
      <c r="AV113" s="12" t="s">
        <v>83</v>
      </c>
      <c r="AW113" s="12" t="s">
        <v>6</v>
      </c>
      <c r="AX113" s="12" t="s">
        <v>25</v>
      </c>
      <c r="AY113" s="230" t="s">
        <v>162</v>
      </c>
    </row>
    <row r="114" spans="2:65" s="1" customFormat="1" ht="16.5" customHeight="1">
      <c r="B114" s="42"/>
      <c r="C114" s="205" t="s">
        <v>30</v>
      </c>
      <c r="D114" s="205" t="s">
        <v>164</v>
      </c>
      <c r="E114" s="206" t="s">
        <v>889</v>
      </c>
      <c r="F114" s="207" t="s">
        <v>890</v>
      </c>
      <c r="G114" s="208" t="s">
        <v>167</v>
      </c>
      <c r="H114" s="209">
        <v>3.9</v>
      </c>
      <c r="I114" s="210"/>
      <c r="J114" s="211">
        <f>ROUND(I114*H114,2)</f>
        <v>0</v>
      </c>
      <c r="K114" s="207" t="s">
        <v>168</v>
      </c>
      <c r="L114" s="62"/>
      <c r="M114" s="212" t="s">
        <v>24</v>
      </c>
      <c r="N114" s="213" t="s">
        <v>46</v>
      </c>
      <c r="O114" s="43"/>
      <c r="P114" s="214">
        <f>O114*H114</f>
        <v>0</v>
      </c>
      <c r="Q114" s="214">
        <v>0</v>
      </c>
      <c r="R114" s="214">
        <f>Q114*H114</f>
        <v>0</v>
      </c>
      <c r="S114" s="214">
        <v>0</v>
      </c>
      <c r="T114" s="215">
        <f>S114*H114</f>
        <v>0</v>
      </c>
      <c r="AR114" s="25" t="s">
        <v>169</v>
      </c>
      <c r="AT114" s="25" t="s">
        <v>164</v>
      </c>
      <c r="AU114" s="25" t="s">
        <v>83</v>
      </c>
      <c r="AY114" s="25" t="s">
        <v>162</v>
      </c>
      <c r="BE114" s="216">
        <f>IF(N114="základní",J114,0)</f>
        <v>0</v>
      </c>
      <c r="BF114" s="216">
        <f>IF(N114="snížená",J114,0)</f>
        <v>0</v>
      </c>
      <c r="BG114" s="216">
        <f>IF(N114="zákl. přenesená",J114,0)</f>
        <v>0</v>
      </c>
      <c r="BH114" s="216">
        <f>IF(N114="sníž. přenesená",J114,0)</f>
        <v>0</v>
      </c>
      <c r="BI114" s="216">
        <f>IF(N114="nulová",J114,0)</f>
        <v>0</v>
      </c>
      <c r="BJ114" s="25" t="s">
        <v>25</v>
      </c>
      <c r="BK114" s="216">
        <f>ROUND(I114*H114,2)</f>
        <v>0</v>
      </c>
      <c r="BL114" s="25" t="s">
        <v>169</v>
      </c>
      <c r="BM114" s="25" t="s">
        <v>891</v>
      </c>
    </row>
    <row r="115" spans="2:65" s="12" customFormat="1" ht="13.5">
      <c r="B115" s="220"/>
      <c r="C115" s="221"/>
      <c r="D115" s="217" t="s">
        <v>173</v>
      </c>
      <c r="E115" s="222" t="s">
        <v>24</v>
      </c>
      <c r="F115" s="223" t="s">
        <v>892</v>
      </c>
      <c r="G115" s="221"/>
      <c r="H115" s="224">
        <v>3.9</v>
      </c>
      <c r="I115" s="225"/>
      <c r="J115" s="221"/>
      <c r="K115" s="221"/>
      <c r="L115" s="226"/>
      <c r="M115" s="227"/>
      <c r="N115" s="228"/>
      <c r="O115" s="228"/>
      <c r="P115" s="228"/>
      <c r="Q115" s="228"/>
      <c r="R115" s="228"/>
      <c r="S115" s="228"/>
      <c r="T115" s="229"/>
      <c r="AT115" s="230" t="s">
        <v>173</v>
      </c>
      <c r="AU115" s="230" t="s">
        <v>83</v>
      </c>
      <c r="AV115" s="12" t="s">
        <v>83</v>
      </c>
      <c r="AW115" s="12" t="s">
        <v>39</v>
      </c>
      <c r="AX115" s="12" t="s">
        <v>25</v>
      </c>
      <c r="AY115" s="230" t="s">
        <v>162</v>
      </c>
    </row>
    <row r="116" spans="2:65" s="1" customFormat="1" ht="16.5" customHeight="1">
      <c r="B116" s="42"/>
      <c r="C116" s="205" t="s">
        <v>259</v>
      </c>
      <c r="D116" s="205" t="s">
        <v>164</v>
      </c>
      <c r="E116" s="206" t="s">
        <v>893</v>
      </c>
      <c r="F116" s="207" t="s">
        <v>894</v>
      </c>
      <c r="G116" s="208" t="s">
        <v>167</v>
      </c>
      <c r="H116" s="209">
        <v>3.9</v>
      </c>
      <c r="I116" s="210"/>
      <c r="J116" s="211">
        <f>ROUND(I116*H116,2)</f>
        <v>0</v>
      </c>
      <c r="K116" s="207" t="s">
        <v>168</v>
      </c>
      <c r="L116" s="62"/>
      <c r="M116" s="212" t="s">
        <v>24</v>
      </c>
      <c r="N116" s="213" t="s">
        <v>46</v>
      </c>
      <c r="O116" s="43"/>
      <c r="P116" s="214">
        <f>O116*H116</f>
        <v>0</v>
      </c>
      <c r="Q116" s="214">
        <v>0</v>
      </c>
      <c r="R116" s="214">
        <f>Q116*H116</f>
        <v>0</v>
      </c>
      <c r="S116" s="214">
        <v>0</v>
      </c>
      <c r="T116" s="215">
        <f>S116*H116</f>
        <v>0</v>
      </c>
      <c r="AR116" s="25" t="s">
        <v>169</v>
      </c>
      <c r="AT116" s="25" t="s">
        <v>164</v>
      </c>
      <c r="AU116" s="25" t="s">
        <v>83</v>
      </c>
      <c r="AY116" s="25" t="s">
        <v>162</v>
      </c>
      <c r="BE116" s="216">
        <f>IF(N116="základní",J116,0)</f>
        <v>0</v>
      </c>
      <c r="BF116" s="216">
        <f>IF(N116="snížená",J116,0)</f>
        <v>0</v>
      </c>
      <c r="BG116" s="216">
        <f>IF(N116="zákl. přenesená",J116,0)</f>
        <v>0</v>
      </c>
      <c r="BH116" s="216">
        <f>IF(N116="sníž. přenesená",J116,0)</f>
        <v>0</v>
      </c>
      <c r="BI116" s="216">
        <f>IF(N116="nulová",J116,0)</f>
        <v>0</v>
      </c>
      <c r="BJ116" s="25" t="s">
        <v>25</v>
      </c>
      <c r="BK116" s="216">
        <f>ROUND(I116*H116,2)</f>
        <v>0</v>
      </c>
      <c r="BL116" s="25" t="s">
        <v>169</v>
      </c>
      <c r="BM116" s="25" t="s">
        <v>895</v>
      </c>
    </row>
    <row r="117" spans="2:65" s="1" customFormat="1" ht="54">
      <c r="B117" s="42"/>
      <c r="C117" s="64"/>
      <c r="D117" s="217" t="s">
        <v>171</v>
      </c>
      <c r="E117" s="64"/>
      <c r="F117" s="218" t="s">
        <v>896</v>
      </c>
      <c r="G117" s="64"/>
      <c r="H117" s="64"/>
      <c r="I117" s="174"/>
      <c r="J117" s="64"/>
      <c r="K117" s="64"/>
      <c r="L117" s="62"/>
      <c r="M117" s="219"/>
      <c r="N117" s="43"/>
      <c r="O117" s="43"/>
      <c r="P117" s="43"/>
      <c r="Q117" s="43"/>
      <c r="R117" s="43"/>
      <c r="S117" s="43"/>
      <c r="T117" s="79"/>
      <c r="AT117" s="25" t="s">
        <v>171</v>
      </c>
      <c r="AU117" s="25" t="s">
        <v>83</v>
      </c>
    </row>
    <row r="118" spans="2:65" s="11" customFormat="1" ht="29.85" customHeight="1">
      <c r="B118" s="189"/>
      <c r="C118" s="190"/>
      <c r="D118" s="191" t="s">
        <v>74</v>
      </c>
      <c r="E118" s="203" t="s">
        <v>255</v>
      </c>
      <c r="F118" s="203" t="s">
        <v>346</v>
      </c>
      <c r="G118" s="190"/>
      <c r="H118" s="190"/>
      <c r="I118" s="193"/>
      <c r="J118" s="204">
        <f>BK118</f>
        <v>0</v>
      </c>
      <c r="K118" s="190"/>
      <c r="L118" s="195"/>
      <c r="M118" s="196"/>
      <c r="N118" s="197"/>
      <c r="O118" s="197"/>
      <c r="P118" s="198">
        <f>P119</f>
        <v>0</v>
      </c>
      <c r="Q118" s="197"/>
      <c r="R118" s="198">
        <f>R119</f>
        <v>0</v>
      </c>
      <c r="S118" s="197"/>
      <c r="T118" s="199">
        <f>T119</f>
        <v>0</v>
      </c>
      <c r="AR118" s="200" t="s">
        <v>25</v>
      </c>
      <c r="AT118" s="201" t="s">
        <v>74</v>
      </c>
      <c r="AU118" s="201" t="s">
        <v>25</v>
      </c>
      <c r="AY118" s="200" t="s">
        <v>162</v>
      </c>
      <c r="BK118" s="202">
        <f>BK119</f>
        <v>0</v>
      </c>
    </row>
    <row r="119" spans="2:65" s="11" customFormat="1" ht="14.85" customHeight="1">
      <c r="B119" s="189"/>
      <c r="C119" s="190"/>
      <c r="D119" s="191" t="s">
        <v>74</v>
      </c>
      <c r="E119" s="203" t="s">
        <v>353</v>
      </c>
      <c r="F119" s="203" t="s">
        <v>897</v>
      </c>
      <c r="G119" s="190"/>
      <c r="H119" s="190"/>
      <c r="I119" s="193"/>
      <c r="J119" s="204">
        <f>BK119</f>
        <v>0</v>
      </c>
      <c r="K119" s="190"/>
      <c r="L119" s="195"/>
      <c r="M119" s="196"/>
      <c r="N119" s="197"/>
      <c r="O119" s="197"/>
      <c r="P119" s="198">
        <f>P120</f>
        <v>0</v>
      </c>
      <c r="Q119" s="197"/>
      <c r="R119" s="198">
        <f>R120</f>
        <v>0</v>
      </c>
      <c r="S119" s="197"/>
      <c r="T119" s="199">
        <f>T120</f>
        <v>0</v>
      </c>
      <c r="AR119" s="200" t="s">
        <v>25</v>
      </c>
      <c r="AT119" s="201" t="s">
        <v>74</v>
      </c>
      <c r="AU119" s="201" t="s">
        <v>83</v>
      </c>
      <c r="AY119" s="200" t="s">
        <v>162</v>
      </c>
      <c r="BK119" s="202">
        <f>BK120</f>
        <v>0</v>
      </c>
    </row>
    <row r="120" spans="2:65" s="1" customFormat="1" ht="25.5" customHeight="1">
      <c r="B120" s="42"/>
      <c r="C120" s="205" t="s">
        <v>265</v>
      </c>
      <c r="D120" s="205" t="s">
        <v>164</v>
      </c>
      <c r="E120" s="206" t="s">
        <v>898</v>
      </c>
      <c r="F120" s="207" t="s">
        <v>899</v>
      </c>
      <c r="G120" s="208" t="s">
        <v>188</v>
      </c>
      <c r="H120" s="209">
        <v>1.7649999999999999</v>
      </c>
      <c r="I120" s="210"/>
      <c r="J120" s="211">
        <f>ROUND(I120*H120,2)</f>
        <v>0</v>
      </c>
      <c r="K120" s="207" t="s">
        <v>168</v>
      </c>
      <c r="L120" s="62"/>
      <c r="M120" s="212" t="s">
        <v>24</v>
      </c>
      <c r="N120" s="279" t="s">
        <v>46</v>
      </c>
      <c r="O120" s="256"/>
      <c r="P120" s="280">
        <f>O120*H120</f>
        <v>0</v>
      </c>
      <c r="Q120" s="280">
        <v>0</v>
      </c>
      <c r="R120" s="280">
        <f>Q120*H120</f>
        <v>0</v>
      </c>
      <c r="S120" s="280">
        <v>0</v>
      </c>
      <c r="T120" s="281">
        <f>S120*H120</f>
        <v>0</v>
      </c>
      <c r="AR120" s="25" t="s">
        <v>169</v>
      </c>
      <c r="AT120" s="25" t="s">
        <v>164</v>
      </c>
      <c r="AU120" s="25" t="s">
        <v>180</v>
      </c>
      <c r="AY120" s="25" t="s">
        <v>162</v>
      </c>
      <c r="BE120" s="216">
        <f>IF(N120="základní",J120,0)</f>
        <v>0</v>
      </c>
      <c r="BF120" s="216">
        <f>IF(N120="snížená",J120,0)</f>
        <v>0</v>
      </c>
      <c r="BG120" s="216">
        <f>IF(N120="zákl. přenesená",J120,0)</f>
        <v>0</v>
      </c>
      <c r="BH120" s="216">
        <f>IF(N120="sníž. přenesená",J120,0)</f>
        <v>0</v>
      </c>
      <c r="BI120" s="216">
        <f>IF(N120="nulová",J120,0)</f>
        <v>0</v>
      </c>
      <c r="BJ120" s="25" t="s">
        <v>25</v>
      </c>
      <c r="BK120" s="216">
        <f>ROUND(I120*H120,2)</f>
        <v>0</v>
      </c>
      <c r="BL120" s="25" t="s">
        <v>169</v>
      </c>
      <c r="BM120" s="25" t="s">
        <v>900</v>
      </c>
    </row>
    <row r="121" spans="2:65" s="1" customFormat="1" ht="6.95" customHeight="1">
      <c r="B121" s="57"/>
      <c r="C121" s="58"/>
      <c r="D121" s="58"/>
      <c r="E121" s="58"/>
      <c r="F121" s="58"/>
      <c r="G121" s="58"/>
      <c r="H121" s="58"/>
      <c r="I121" s="150"/>
      <c r="J121" s="58"/>
      <c r="K121" s="58"/>
      <c r="L121" s="62"/>
    </row>
  </sheetData>
  <sheetProtection algorithmName="SHA-512" hashValue="BDUGZaZFKAS5FQbD5pQ1bt3iyDVRrwZeeQZ9LSqTuy4xCH9zXQut9fDIIdRl3wYWBJzfAZ6QQ2rBQxHwUuROgA==" saltValue="QkwPvNqEzq0sti0HX1fDJrSLjS2Ru7dO6MtGtNUX7hXW33lfxpCnzA3kjOOnnz4hBaGf1EDg1eyAO57UDyqeyQ==" spinCount="100000" sheet="1" objects="1" scenarios="1" formatColumns="0" formatRows="0" autoFilter="0"/>
  <autoFilter ref="C85:K120"/>
  <mergeCells count="13">
    <mergeCell ref="E78:H78"/>
    <mergeCell ref="G1:H1"/>
    <mergeCell ref="L2:V2"/>
    <mergeCell ref="E49:H49"/>
    <mergeCell ref="E51:H51"/>
    <mergeCell ref="J55:J56"/>
    <mergeCell ref="E74:H74"/>
    <mergeCell ref="E76:H76"/>
    <mergeCell ref="E7:H7"/>
    <mergeCell ref="E9:H9"/>
    <mergeCell ref="E11:H11"/>
    <mergeCell ref="E26:H26"/>
    <mergeCell ref="E47:H47"/>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sheetPr>
    <pageSetUpPr fitToPage="1"/>
  </sheetPr>
  <dimension ref="A1:BR10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126</v>
      </c>
      <c r="G1" s="410" t="s">
        <v>127</v>
      </c>
      <c r="H1" s="410"/>
      <c r="I1" s="125"/>
      <c r="J1" s="124" t="s">
        <v>128</v>
      </c>
      <c r="K1" s="123" t="s">
        <v>129</v>
      </c>
      <c r="L1" s="124" t="s">
        <v>130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01"/>
      <c r="M2" s="401"/>
      <c r="N2" s="401"/>
      <c r="O2" s="401"/>
      <c r="P2" s="401"/>
      <c r="Q2" s="401"/>
      <c r="R2" s="401"/>
      <c r="S2" s="401"/>
      <c r="T2" s="401"/>
      <c r="U2" s="401"/>
      <c r="V2" s="401"/>
      <c r="AT2" s="25" t="s">
        <v>125</v>
      </c>
    </row>
    <row r="3" spans="1:70" ht="6.95" customHeight="1">
      <c r="B3" s="26"/>
      <c r="C3" s="27"/>
      <c r="D3" s="27"/>
      <c r="E3" s="27"/>
      <c r="F3" s="27"/>
      <c r="G3" s="27"/>
      <c r="H3" s="27"/>
      <c r="I3" s="127"/>
      <c r="J3" s="27"/>
      <c r="K3" s="28"/>
      <c r="AT3" s="25" t="s">
        <v>83</v>
      </c>
    </row>
    <row r="4" spans="1:70" ht="36.950000000000003" customHeight="1">
      <c r="B4" s="29"/>
      <c r="C4" s="30"/>
      <c r="D4" s="31" t="s">
        <v>134</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02" t="str">
        <f>'Rekapitulace stavby'!K6</f>
        <v>Heřmanický potok - Svobodné Heřmanice, km 3,200-5,500</v>
      </c>
      <c r="F7" s="403"/>
      <c r="G7" s="403"/>
      <c r="H7" s="403"/>
      <c r="I7" s="128"/>
      <c r="J7" s="30"/>
      <c r="K7" s="32"/>
    </row>
    <row r="8" spans="1:70">
      <c r="B8" s="29"/>
      <c r="C8" s="30"/>
      <c r="D8" s="38" t="s">
        <v>135</v>
      </c>
      <c r="E8" s="30"/>
      <c r="F8" s="30"/>
      <c r="G8" s="30"/>
      <c r="H8" s="30"/>
      <c r="I8" s="128"/>
      <c r="J8" s="30"/>
      <c r="K8" s="32"/>
    </row>
    <row r="9" spans="1:70" s="1" customFormat="1" ht="16.5" customHeight="1">
      <c r="B9" s="42"/>
      <c r="C9" s="43"/>
      <c r="D9" s="43"/>
      <c r="E9" s="402" t="s">
        <v>901</v>
      </c>
      <c r="F9" s="404"/>
      <c r="G9" s="404"/>
      <c r="H9" s="404"/>
      <c r="I9" s="129"/>
      <c r="J9" s="43"/>
      <c r="K9" s="46"/>
    </row>
    <row r="10" spans="1:70" s="1" customFormat="1">
      <c r="B10" s="42"/>
      <c r="C10" s="43"/>
      <c r="D10" s="38" t="s">
        <v>137</v>
      </c>
      <c r="E10" s="43"/>
      <c r="F10" s="43"/>
      <c r="G10" s="43"/>
      <c r="H10" s="43"/>
      <c r="I10" s="129"/>
      <c r="J10" s="43"/>
      <c r="K10" s="46"/>
    </row>
    <row r="11" spans="1:70" s="1" customFormat="1" ht="36.950000000000003" customHeight="1">
      <c r="B11" s="42"/>
      <c r="C11" s="43"/>
      <c r="D11" s="43"/>
      <c r="E11" s="405" t="s">
        <v>902</v>
      </c>
      <c r="F11" s="404"/>
      <c r="G11" s="404"/>
      <c r="H11" s="404"/>
      <c r="I11" s="129"/>
      <c r="J11" s="43"/>
      <c r="K11" s="46"/>
    </row>
    <row r="12" spans="1:70" s="1" customFormat="1" ht="13.5">
      <c r="B12" s="42"/>
      <c r="C12" s="43"/>
      <c r="D12" s="43"/>
      <c r="E12" s="43"/>
      <c r="F12" s="43"/>
      <c r="G12" s="43"/>
      <c r="H12" s="43"/>
      <c r="I12" s="129"/>
      <c r="J12" s="43"/>
      <c r="K12" s="46"/>
    </row>
    <row r="13" spans="1:70" s="1" customFormat="1" ht="14.45" customHeight="1">
      <c r="B13" s="42"/>
      <c r="C13" s="43"/>
      <c r="D13" s="38" t="s">
        <v>21</v>
      </c>
      <c r="E13" s="43"/>
      <c r="F13" s="36" t="s">
        <v>22</v>
      </c>
      <c r="G13" s="43"/>
      <c r="H13" s="43"/>
      <c r="I13" s="130" t="s">
        <v>23</v>
      </c>
      <c r="J13" s="36" t="s">
        <v>24</v>
      </c>
      <c r="K13" s="46"/>
    </row>
    <row r="14" spans="1:70" s="1" customFormat="1" ht="14.45" customHeight="1">
      <c r="B14" s="42"/>
      <c r="C14" s="43"/>
      <c r="D14" s="38" t="s">
        <v>26</v>
      </c>
      <c r="E14" s="43"/>
      <c r="F14" s="36" t="s">
        <v>27</v>
      </c>
      <c r="G14" s="43"/>
      <c r="H14" s="43"/>
      <c r="I14" s="130" t="s">
        <v>28</v>
      </c>
      <c r="J14" s="131" t="str">
        <f>'Rekapitulace stavby'!AN8</f>
        <v>28. 1. 2016</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30" t="s">
        <v>34</v>
      </c>
      <c r="J17" s="36" t="str">
        <f>IF('Rekapitulace stavby'!AN11="","",'Rekapitulace stavby'!AN11)</f>
        <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35</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34</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37</v>
      </c>
      <c r="E22" s="43"/>
      <c r="F22" s="43"/>
      <c r="G22" s="43"/>
      <c r="H22" s="43"/>
      <c r="I22" s="130" t="s">
        <v>33</v>
      </c>
      <c r="J22" s="36" t="s">
        <v>24</v>
      </c>
      <c r="K22" s="46"/>
    </row>
    <row r="23" spans="2:11" s="1" customFormat="1" ht="18" customHeight="1">
      <c r="B23" s="42"/>
      <c r="C23" s="43"/>
      <c r="D23" s="43"/>
      <c r="E23" s="36" t="s">
        <v>38</v>
      </c>
      <c r="F23" s="43"/>
      <c r="G23" s="43"/>
      <c r="H23" s="43"/>
      <c r="I23" s="130" t="s">
        <v>34</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40</v>
      </c>
      <c r="E25" s="43"/>
      <c r="F25" s="43"/>
      <c r="G25" s="43"/>
      <c r="H25" s="43"/>
      <c r="I25" s="129"/>
      <c r="J25" s="43"/>
      <c r="K25" s="46"/>
    </row>
    <row r="26" spans="2:11" s="7" customFormat="1" ht="16.5" customHeight="1">
      <c r="B26" s="132"/>
      <c r="C26" s="133"/>
      <c r="D26" s="133"/>
      <c r="E26" s="367" t="s">
        <v>24</v>
      </c>
      <c r="F26" s="367"/>
      <c r="G26" s="367"/>
      <c r="H26" s="36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41</v>
      </c>
      <c r="E29" s="43"/>
      <c r="F29" s="43"/>
      <c r="G29" s="43"/>
      <c r="H29" s="43"/>
      <c r="I29" s="129"/>
      <c r="J29" s="139">
        <f>ROUND(J84,2)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43</v>
      </c>
      <c r="G31" s="43"/>
      <c r="H31" s="43"/>
      <c r="I31" s="140" t="s">
        <v>42</v>
      </c>
      <c r="J31" s="47" t="s">
        <v>44</v>
      </c>
      <c r="K31" s="46"/>
    </row>
    <row r="32" spans="2:11" s="1" customFormat="1" ht="14.45" customHeight="1">
      <c r="B32" s="42"/>
      <c r="C32" s="43"/>
      <c r="D32" s="50" t="s">
        <v>45</v>
      </c>
      <c r="E32" s="50" t="s">
        <v>46</v>
      </c>
      <c r="F32" s="141">
        <f>ROUND(SUM(BE84:BE102), 2)</f>
        <v>0</v>
      </c>
      <c r="G32" s="43"/>
      <c r="H32" s="43"/>
      <c r="I32" s="142">
        <v>0.21</v>
      </c>
      <c r="J32" s="141">
        <f>ROUND(ROUND((SUM(BE84:BE102)), 2)*I32, 2)</f>
        <v>0</v>
      </c>
      <c r="K32" s="46"/>
    </row>
    <row r="33" spans="2:11" s="1" customFormat="1" ht="14.45" customHeight="1">
      <c r="B33" s="42"/>
      <c r="C33" s="43"/>
      <c r="D33" s="43"/>
      <c r="E33" s="50" t="s">
        <v>47</v>
      </c>
      <c r="F33" s="141">
        <f>ROUND(SUM(BF84:BF102), 2)</f>
        <v>0</v>
      </c>
      <c r="G33" s="43"/>
      <c r="H33" s="43"/>
      <c r="I33" s="142">
        <v>0.15</v>
      </c>
      <c r="J33" s="141">
        <f>ROUND(ROUND((SUM(BF84:BF102)), 2)*I33, 2)</f>
        <v>0</v>
      </c>
      <c r="K33" s="46"/>
    </row>
    <row r="34" spans="2:11" s="1" customFormat="1" ht="14.45" hidden="1" customHeight="1">
      <c r="B34" s="42"/>
      <c r="C34" s="43"/>
      <c r="D34" s="43"/>
      <c r="E34" s="50" t="s">
        <v>48</v>
      </c>
      <c r="F34" s="141">
        <f>ROUND(SUM(BG84:BG102), 2)</f>
        <v>0</v>
      </c>
      <c r="G34" s="43"/>
      <c r="H34" s="43"/>
      <c r="I34" s="142">
        <v>0.21</v>
      </c>
      <c r="J34" s="141">
        <v>0</v>
      </c>
      <c r="K34" s="46"/>
    </row>
    <row r="35" spans="2:11" s="1" customFormat="1" ht="14.45" hidden="1" customHeight="1">
      <c r="B35" s="42"/>
      <c r="C35" s="43"/>
      <c r="D35" s="43"/>
      <c r="E35" s="50" t="s">
        <v>49</v>
      </c>
      <c r="F35" s="141">
        <f>ROUND(SUM(BH84:BH102), 2)</f>
        <v>0</v>
      </c>
      <c r="G35" s="43"/>
      <c r="H35" s="43"/>
      <c r="I35" s="142">
        <v>0.15</v>
      </c>
      <c r="J35" s="141">
        <v>0</v>
      </c>
      <c r="K35" s="46"/>
    </row>
    <row r="36" spans="2:11" s="1" customFormat="1" ht="14.45" hidden="1" customHeight="1">
      <c r="B36" s="42"/>
      <c r="C36" s="43"/>
      <c r="D36" s="43"/>
      <c r="E36" s="50" t="s">
        <v>50</v>
      </c>
      <c r="F36" s="141">
        <f>ROUND(SUM(BI84:BI102),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51</v>
      </c>
      <c r="E38" s="80"/>
      <c r="F38" s="80"/>
      <c r="G38" s="145" t="s">
        <v>52</v>
      </c>
      <c r="H38" s="146" t="s">
        <v>53</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139</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02" t="str">
        <f>E7</f>
        <v>Heřmanický potok - Svobodné Heřmanice, km 3,200-5,500</v>
      </c>
      <c r="F47" s="403"/>
      <c r="G47" s="403"/>
      <c r="H47" s="403"/>
      <c r="I47" s="129"/>
      <c r="J47" s="43"/>
      <c r="K47" s="46"/>
    </row>
    <row r="48" spans="2:11">
      <c r="B48" s="29"/>
      <c r="C48" s="38" t="s">
        <v>135</v>
      </c>
      <c r="D48" s="30"/>
      <c r="E48" s="30"/>
      <c r="F48" s="30"/>
      <c r="G48" s="30"/>
      <c r="H48" s="30"/>
      <c r="I48" s="128"/>
      <c r="J48" s="30"/>
      <c r="K48" s="32"/>
    </row>
    <row r="49" spans="2:47" s="1" customFormat="1" ht="16.5" customHeight="1">
      <c r="B49" s="42"/>
      <c r="C49" s="43"/>
      <c r="D49" s="43"/>
      <c r="E49" s="402" t="s">
        <v>901</v>
      </c>
      <c r="F49" s="404"/>
      <c r="G49" s="404"/>
      <c r="H49" s="404"/>
      <c r="I49" s="129"/>
      <c r="J49" s="43"/>
      <c r="K49" s="46"/>
    </row>
    <row r="50" spans="2:47" s="1" customFormat="1" ht="14.45" customHeight="1">
      <c r="B50" s="42"/>
      <c r="C50" s="38" t="s">
        <v>137</v>
      </c>
      <c r="D50" s="43"/>
      <c r="E50" s="43"/>
      <c r="F50" s="43"/>
      <c r="G50" s="43"/>
      <c r="H50" s="43"/>
      <c r="I50" s="129"/>
      <c r="J50" s="43"/>
      <c r="K50" s="46"/>
    </row>
    <row r="51" spans="2:47" s="1" customFormat="1" ht="17.25" customHeight="1">
      <c r="B51" s="42"/>
      <c r="C51" s="43"/>
      <c r="D51" s="43"/>
      <c r="E51" s="405" t="str">
        <f>E11</f>
        <v>01 - Soupis nákladů</v>
      </c>
      <c r="F51" s="404"/>
      <c r="G51" s="404"/>
      <c r="H51" s="404"/>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 xml:space="preserve"> </v>
      </c>
      <c r="G53" s="43"/>
      <c r="H53" s="43"/>
      <c r="I53" s="130" t="s">
        <v>28</v>
      </c>
      <c r="J53" s="131" t="str">
        <f>IF(J14="","",J14)</f>
        <v>28. 1. 2016</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 xml:space="preserve"> </v>
      </c>
      <c r="G55" s="43"/>
      <c r="H55" s="43"/>
      <c r="I55" s="130" t="s">
        <v>37</v>
      </c>
      <c r="J55" s="367" t="str">
        <f>E23</f>
        <v>Ing. Jana Palovská</v>
      </c>
      <c r="K55" s="46"/>
    </row>
    <row r="56" spans="2:47" s="1" customFormat="1" ht="14.45" customHeight="1">
      <c r="B56" s="42"/>
      <c r="C56" s="38" t="s">
        <v>35</v>
      </c>
      <c r="D56" s="43"/>
      <c r="E56" s="43"/>
      <c r="F56" s="36" t="str">
        <f>IF(E20="","",E20)</f>
        <v/>
      </c>
      <c r="G56" s="43"/>
      <c r="H56" s="43"/>
      <c r="I56" s="129"/>
      <c r="J56" s="406"/>
      <c r="K56" s="46"/>
    </row>
    <row r="57" spans="2:47" s="1" customFormat="1" ht="10.35" customHeight="1">
      <c r="B57" s="42"/>
      <c r="C57" s="43"/>
      <c r="D57" s="43"/>
      <c r="E57" s="43"/>
      <c r="F57" s="43"/>
      <c r="G57" s="43"/>
      <c r="H57" s="43"/>
      <c r="I57" s="129"/>
      <c r="J57" s="43"/>
      <c r="K57" s="46"/>
    </row>
    <row r="58" spans="2:47" s="1" customFormat="1" ht="29.25" customHeight="1">
      <c r="B58" s="42"/>
      <c r="C58" s="155" t="s">
        <v>140</v>
      </c>
      <c r="D58" s="143"/>
      <c r="E58" s="143"/>
      <c r="F58" s="143"/>
      <c r="G58" s="143"/>
      <c r="H58" s="143"/>
      <c r="I58" s="156"/>
      <c r="J58" s="157" t="s">
        <v>141</v>
      </c>
      <c r="K58" s="158"/>
    </row>
    <row r="59" spans="2:47" s="1" customFormat="1" ht="10.35" customHeight="1">
      <c r="B59" s="42"/>
      <c r="C59" s="43"/>
      <c r="D59" s="43"/>
      <c r="E59" s="43"/>
      <c r="F59" s="43"/>
      <c r="G59" s="43"/>
      <c r="H59" s="43"/>
      <c r="I59" s="129"/>
      <c r="J59" s="43"/>
      <c r="K59" s="46"/>
    </row>
    <row r="60" spans="2:47" s="1" customFormat="1" ht="29.25" customHeight="1">
      <c r="B60" s="42"/>
      <c r="C60" s="159" t="s">
        <v>142</v>
      </c>
      <c r="D60" s="43"/>
      <c r="E60" s="43"/>
      <c r="F60" s="43"/>
      <c r="G60" s="43"/>
      <c r="H60" s="43"/>
      <c r="I60" s="129"/>
      <c r="J60" s="139">
        <f>J84</f>
        <v>0</v>
      </c>
      <c r="K60" s="46"/>
      <c r="AU60" s="25" t="s">
        <v>143</v>
      </c>
    </row>
    <row r="61" spans="2:47" s="8" customFormat="1" ht="24.95" customHeight="1">
      <c r="B61" s="160"/>
      <c r="C61" s="161"/>
      <c r="D61" s="162" t="s">
        <v>903</v>
      </c>
      <c r="E61" s="163"/>
      <c r="F61" s="163"/>
      <c r="G61" s="163"/>
      <c r="H61" s="163"/>
      <c r="I61" s="164"/>
      <c r="J61" s="165">
        <f>J85</f>
        <v>0</v>
      </c>
      <c r="K61" s="166"/>
    </row>
    <row r="62" spans="2:47" s="9" customFormat="1" ht="19.899999999999999" customHeight="1">
      <c r="B62" s="167"/>
      <c r="C62" s="168"/>
      <c r="D62" s="169" t="s">
        <v>904</v>
      </c>
      <c r="E62" s="170"/>
      <c r="F62" s="170"/>
      <c r="G62" s="170"/>
      <c r="H62" s="170"/>
      <c r="I62" s="171"/>
      <c r="J62" s="172">
        <f>J86</f>
        <v>0</v>
      </c>
      <c r="K62" s="173"/>
    </row>
    <row r="63" spans="2:47" s="1" customFormat="1" ht="21.75" customHeight="1">
      <c r="B63" s="42"/>
      <c r="C63" s="43"/>
      <c r="D63" s="43"/>
      <c r="E63" s="43"/>
      <c r="F63" s="43"/>
      <c r="G63" s="43"/>
      <c r="H63" s="43"/>
      <c r="I63" s="129"/>
      <c r="J63" s="43"/>
      <c r="K63" s="46"/>
    </row>
    <row r="64" spans="2:47" s="1" customFormat="1" ht="6.95" customHeight="1">
      <c r="B64" s="57"/>
      <c r="C64" s="58"/>
      <c r="D64" s="58"/>
      <c r="E64" s="58"/>
      <c r="F64" s="58"/>
      <c r="G64" s="58"/>
      <c r="H64" s="58"/>
      <c r="I64" s="150"/>
      <c r="J64" s="58"/>
      <c r="K64" s="59"/>
    </row>
    <row r="68" spans="2:12" s="1" customFormat="1" ht="6.95" customHeight="1">
      <c r="B68" s="60"/>
      <c r="C68" s="61"/>
      <c r="D68" s="61"/>
      <c r="E68" s="61"/>
      <c r="F68" s="61"/>
      <c r="G68" s="61"/>
      <c r="H68" s="61"/>
      <c r="I68" s="153"/>
      <c r="J68" s="61"/>
      <c r="K68" s="61"/>
      <c r="L68" s="62"/>
    </row>
    <row r="69" spans="2:12" s="1" customFormat="1" ht="36.950000000000003" customHeight="1">
      <c r="B69" s="42"/>
      <c r="C69" s="63" t="s">
        <v>146</v>
      </c>
      <c r="D69" s="64"/>
      <c r="E69" s="64"/>
      <c r="F69" s="64"/>
      <c r="G69" s="64"/>
      <c r="H69" s="64"/>
      <c r="I69" s="174"/>
      <c r="J69" s="64"/>
      <c r="K69" s="64"/>
      <c r="L69" s="62"/>
    </row>
    <row r="70" spans="2:12" s="1" customFormat="1" ht="6.95" customHeight="1">
      <c r="B70" s="42"/>
      <c r="C70" s="64"/>
      <c r="D70" s="64"/>
      <c r="E70" s="64"/>
      <c r="F70" s="64"/>
      <c r="G70" s="64"/>
      <c r="H70" s="64"/>
      <c r="I70" s="174"/>
      <c r="J70" s="64"/>
      <c r="K70" s="64"/>
      <c r="L70" s="62"/>
    </row>
    <row r="71" spans="2:12" s="1" customFormat="1" ht="14.45" customHeight="1">
      <c r="B71" s="42"/>
      <c r="C71" s="66" t="s">
        <v>18</v>
      </c>
      <c r="D71" s="64"/>
      <c r="E71" s="64"/>
      <c r="F71" s="64"/>
      <c r="G71" s="64"/>
      <c r="H71" s="64"/>
      <c r="I71" s="174"/>
      <c r="J71" s="64"/>
      <c r="K71" s="64"/>
      <c r="L71" s="62"/>
    </row>
    <row r="72" spans="2:12" s="1" customFormat="1" ht="16.5" customHeight="1">
      <c r="B72" s="42"/>
      <c r="C72" s="64"/>
      <c r="D72" s="64"/>
      <c r="E72" s="407" t="str">
        <f>E7</f>
        <v>Heřmanický potok - Svobodné Heřmanice, km 3,200-5,500</v>
      </c>
      <c r="F72" s="408"/>
      <c r="G72" s="408"/>
      <c r="H72" s="408"/>
      <c r="I72" s="174"/>
      <c r="J72" s="64"/>
      <c r="K72" s="64"/>
      <c r="L72" s="62"/>
    </row>
    <row r="73" spans="2:12">
      <c r="B73" s="29"/>
      <c r="C73" s="66" t="s">
        <v>135</v>
      </c>
      <c r="D73" s="175"/>
      <c r="E73" s="175"/>
      <c r="F73" s="175"/>
      <c r="G73" s="175"/>
      <c r="H73" s="175"/>
      <c r="J73" s="175"/>
      <c r="K73" s="175"/>
      <c r="L73" s="176"/>
    </row>
    <row r="74" spans="2:12" s="1" customFormat="1" ht="16.5" customHeight="1">
      <c r="B74" s="42"/>
      <c r="C74" s="64"/>
      <c r="D74" s="64"/>
      <c r="E74" s="407" t="s">
        <v>901</v>
      </c>
      <c r="F74" s="409"/>
      <c r="G74" s="409"/>
      <c r="H74" s="409"/>
      <c r="I74" s="174"/>
      <c r="J74" s="64"/>
      <c r="K74" s="64"/>
      <c r="L74" s="62"/>
    </row>
    <row r="75" spans="2:12" s="1" customFormat="1" ht="14.45" customHeight="1">
      <c r="B75" s="42"/>
      <c r="C75" s="66" t="s">
        <v>137</v>
      </c>
      <c r="D75" s="64"/>
      <c r="E75" s="64"/>
      <c r="F75" s="64"/>
      <c r="G75" s="64"/>
      <c r="H75" s="64"/>
      <c r="I75" s="174"/>
      <c r="J75" s="64"/>
      <c r="K75" s="64"/>
      <c r="L75" s="62"/>
    </row>
    <row r="76" spans="2:12" s="1" customFormat="1" ht="17.25" customHeight="1">
      <c r="B76" s="42"/>
      <c r="C76" s="64"/>
      <c r="D76" s="64"/>
      <c r="E76" s="378" t="str">
        <f>E11</f>
        <v>01 - Soupis nákladů</v>
      </c>
      <c r="F76" s="409"/>
      <c r="G76" s="409"/>
      <c r="H76" s="409"/>
      <c r="I76" s="174"/>
      <c r="J76" s="64"/>
      <c r="K76" s="64"/>
      <c r="L76" s="62"/>
    </row>
    <row r="77" spans="2:12" s="1" customFormat="1" ht="6.95" customHeight="1">
      <c r="B77" s="42"/>
      <c r="C77" s="64"/>
      <c r="D77" s="64"/>
      <c r="E77" s="64"/>
      <c r="F77" s="64"/>
      <c r="G77" s="64"/>
      <c r="H77" s="64"/>
      <c r="I77" s="174"/>
      <c r="J77" s="64"/>
      <c r="K77" s="64"/>
      <c r="L77" s="62"/>
    </row>
    <row r="78" spans="2:12" s="1" customFormat="1" ht="18" customHeight="1">
      <c r="B78" s="42"/>
      <c r="C78" s="66" t="s">
        <v>26</v>
      </c>
      <c r="D78" s="64"/>
      <c r="E78" s="64"/>
      <c r="F78" s="177" t="str">
        <f>F14</f>
        <v xml:space="preserve"> </v>
      </c>
      <c r="G78" s="64"/>
      <c r="H78" s="64"/>
      <c r="I78" s="178" t="s">
        <v>28</v>
      </c>
      <c r="J78" s="74" t="str">
        <f>IF(J14="","",J14)</f>
        <v>28. 1. 2016</v>
      </c>
      <c r="K78" s="64"/>
      <c r="L78" s="62"/>
    </row>
    <row r="79" spans="2:12" s="1" customFormat="1" ht="6.95" customHeight="1">
      <c r="B79" s="42"/>
      <c r="C79" s="64"/>
      <c r="D79" s="64"/>
      <c r="E79" s="64"/>
      <c r="F79" s="64"/>
      <c r="G79" s="64"/>
      <c r="H79" s="64"/>
      <c r="I79" s="174"/>
      <c r="J79" s="64"/>
      <c r="K79" s="64"/>
      <c r="L79" s="62"/>
    </row>
    <row r="80" spans="2:12" s="1" customFormat="1">
      <c r="B80" s="42"/>
      <c r="C80" s="66" t="s">
        <v>32</v>
      </c>
      <c r="D80" s="64"/>
      <c r="E80" s="64"/>
      <c r="F80" s="177" t="str">
        <f>E17</f>
        <v xml:space="preserve"> </v>
      </c>
      <c r="G80" s="64"/>
      <c r="H80" s="64"/>
      <c r="I80" s="178" t="s">
        <v>37</v>
      </c>
      <c r="J80" s="177" t="str">
        <f>E23</f>
        <v>Ing. Jana Palovská</v>
      </c>
      <c r="K80" s="64"/>
      <c r="L80" s="62"/>
    </row>
    <row r="81" spans="2:65" s="1" customFormat="1" ht="14.45" customHeight="1">
      <c r="B81" s="42"/>
      <c r="C81" s="66" t="s">
        <v>35</v>
      </c>
      <c r="D81" s="64"/>
      <c r="E81" s="64"/>
      <c r="F81" s="177" t="str">
        <f>IF(E20="","",E20)</f>
        <v/>
      </c>
      <c r="G81" s="64"/>
      <c r="H81" s="64"/>
      <c r="I81" s="174"/>
      <c r="J81" s="64"/>
      <c r="K81" s="64"/>
      <c r="L81" s="62"/>
    </row>
    <row r="82" spans="2:65" s="1" customFormat="1" ht="10.35" customHeight="1">
      <c r="B82" s="42"/>
      <c r="C82" s="64"/>
      <c r="D82" s="64"/>
      <c r="E82" s="64"/>
      <c r="F82" s="64"/>
      <c r="G82" s="64"/>
      <c r="H82" s="64"/>
      <c r="I82" s="174"/>
      <c r="J82" s="64"/>
      <c r="K82" s="64"/>
      <c r="L82" s="62"/>
    </row>
    <row r="83" spans="2:65" s="10" customFormat="1" ht="29.25" customHeight="1">
      <c r="B83" s="179"/>
      <c r="C83" s="180" t="s">
        <v>147</v>
      </c>
      <c r="D83" s="181" t="s">
        <v>60</v>
      </c>
      <c r="E83" s="181" t="s">
        <v>56</v>
      </c>
      <c r="F83" s="181" t="s">
        <v>148</v>
      </c>
      <c r="G83" s="181" t="s">
        <v>149</v>
      </c>
      <c r="H83" s="181" t="s">
        <v>150</v>
      </c>
      <c r="I83" s="182" t="s">
        <v>151</v>
      </c>
      <c r="J83" s="181" t="s">
        <v>141</v>
      </c>
      <c r="K83" s="183" t="s">
        <v>152</v>
      </c>
      <c r="L83" s="184"/>
      <c r="M83" s="82" t="s">
        <v>153</v>
      </c>
      <c r="N83" s="83" t="s">
        <v>45</v>
      </c>
      <c r="O83" s="83" t="s">
        <v>154</v>
      </c>
      <c r="P83" s="83" t="s">
        <v>155</v>
      </c>
      <c r="Q83" s="83" t="s">
        <v>156</v>
      </c>
      <c r="R83" s="83" t="s">
        <v>157</v>
      </c>
      <c r="S83" s="83" t="s">
        <v>158</v>
      </c>
      <c r="T83" s="84" t="s">
        <v>159</v>
      </c>
    </row>
    <row r="84" spans="2:65" s="1" customFormat="1" ht="29.25" customHeight="1">
      <c r="B84" s="42"/>
      <c r="C84" s="88" t="s">
        <v>142</v>
      </c>
      <c r="D84" s="64"/>
      <c r="E84" s="64"/>
      <c r="F84" s="64"/>
      <c r="G84" s="64"/>
      <c r="H84" s="64"/>
      <c r="I84" s="174"/>
      <c r="J84" s="185">
        <f>BK84</f>
        <v>0</v>
      </c>
      <c r="K84" s="64"/>
      <c r="L84" s="62"/>
      <c r="M84" s="85"/>
      <c r="N84" s="86"/>
      <c r="O84" s="86"/>
      <c r="P84" s="186">
        <f>P85</f>
        <v>0</v>
      </c>
      <c r="Q84" s="86"/>
      <c r="R84" s="186">
        <f>R85</f>
        <v>0</v>
      </c>
      <c r="S84" s="86"/>
      <c r="T84" s="187">
        <f>T85</f>
        <v>0</v>
      </c>
      <c r="AT84" s="25" t="s">
        <v>74</v>
      </c>
      <c r="AU84" s="25" t="s">
        <v>143</v>
      </c>
      <c r="BK84" s="188">
        <f>BK85</f>
        <v>0</v>
      </c>
    </row>
    <row r="85" spans="2:65" s="11" customFormat="1" ht="37.35" customHeight="1">
      <c r="B85" s="189"/>
      <c r="C85" s="190"/>
      <c r="D85" s="191" t="s">
        <v>74</v>
      </c>
      <c r="E85" s="192" t="s">
        <v>905</v>
      </c>
      <c r="F85" s="192" t="s">
        <v>906</v>
      </c>
      <c r="G85" s="190"/>
      <c r="H85" s="190"/>
      <c r="I85" s="193"/>
      <c r="J85" s="194">
        <f>BK85</f>
        <v>0</v>
      </c>
      <c r="K85" s="190"/>
      <c r="L85" s="195"/>
      <c r="M85" s="196"/>
      <c r="N85" s="197"/>
      <c r="O85" s="197"/>
      <c r="P85" s="198">
        <f>P86</f>
        <v>0</v>
      </c>
      <c r="Q85" s="197"/>
      <c r="R85" s="198">
        <f>R86</f>
        <v>0</v>
      </c>
      <c r="S85" s="197"/>
      <c r="T85" s="199">
        <f>T86</f>
        <v>0</v>
      </c>
      <c r="AR85" s="200" t="s">
        <v>237</v>
      </c>
      <c r="AT85" s="201" t="s">
        <v>74</v>
      </c>
      <c r="AU85" s="201" t="s">
        <v>75</v>
      </c>
      <c r="AY85" s="200" t="s">
        <v>162</v>
      </c>
      <c r="BK85" s="202">
        <f>BK86</f>
        <v>0</v>
      </c>
    </row>
    <row r="86" spans="2:65" s="11" customFormat="1" ht="19.899999999999999" customHeight="1">
      <c r="B86" s="189"/>
      <c r="C86" s="190"/>
      <c r="D86" s="191" t="s">
        <v>74</v>
      </c>
      <c r="E86" s="203" t="s">
        <v>75</v>
      </c>
      <c r="F86" s="203" t="s">
        <v>906</v>
      </c>
      <c r="G86" s="190"/>
      <c r="H86" s="190"/>
      <c r="I86" s="193"/>
      <c r="J86" s="204">
        <f>BK86</f>
        <v>0</v>
      </c>
      <c r="K86" s="190"/>
      <c r="L86" s="195"/>
      <c r="M86" s="196"/>
      <c r="N86" s="197"/>
      <c r="O86" s="197"/>
      <c r="P86" s="198">
        <f>SUM(P87:P102)</f>
        <v>0</v>
      </c>
      <c r="Q86" s="197"/>
      <c r="R86" s="198">
        <f>SUM(R87:R102)</f>
        <v>0</v>
      </c>
      <c r="S86" s="197"/>
      <c r="T86" s="199">
        <f>SUM(T87:T102)</f>
        <v>0</v>
      </c>
      <c r="AR86" s="200" t="s">
        <v>237</v>
      </c>
      <c r="AT86" s="201" t="s">
        <v>74</v>
      </c>
      <c r="AU86" s="201" t="s">
        <v>25</v>
      </c>
      <c r="AY86" s="200" t="s">
        <v>162</v>
      </c>
      <c r="BK86" s="202">
        <f>SUM(BK87:BK102)</f>
        <v>0</v>
      </c>
    </row>
    <row r="87" spans="2:65" s="1" customFormat="1" ht="16.5" customHeight="1">
      <c r="B87" s="42"/>
      <c r="C87" s="205" t="s">
        <v>25</v>
      </c>
      <c r="D87" s="205" t="s">
        <v>164</v>
      </c>
      <c r="E87" s="206" t="s">
        <v>907</v>
      </c>
      <c r="F87" s="207" t="s">
        <v>908</v>
      </c>
      <c r="G87" s="208" t="s">
        <v>909</v>
      </c>
      <c r="H87" s="209">
        <v>1</v>
      </c>
      <c r="I87" s="210"/>
      <c r="J87" s="211">
        <f>ROUND(I87*H87,2)</f>
        <v>0</v>
      </c>
      <c r="K87" s="207" t="s">
        <v>168</v>
      </c>
      <c r="L87" s="62"/>
      <c r="M87" s="212" t="s">
        <v>24</v>
      </c>
      <c r="N87" s="213" t="s">
        <v>46</v>
      </c>
      <c r="O87" s="43"/>
      <c r="P87" s="214">
        <f>O87*H87</f>
        <v>0</v>
      </c>
      <c r="Q87" s="214">
        <v>0</v>
      </c>
      <c r="R87" s="214">
        <f>Q87*H87</f>
        <v>0</v>
      </c>
      <c r="S87" s="214">
        <v>0</v>
      </c>
      <c r="T87" s="215">
        <f>S87*H87</f>
        <v>0</v>
      </c>
      <c r="AR87" s="25" t="s">
        <v>910</v>
      </c>
      <c r="AT87" s="25" t="s">
        <v>164</v>
      </c>
      <c r="AU87" s="25" t="s">
        <v>83</v>
      </c>
      <c r="AY87" s="25" t="s">
        <v>162</v>
      </c>
      <c r="BE87" s="216">
        <f>IF(N87="základní",J87,0)</f>
        <v>0</v>
      </c>
      <c r="BF87" s="216">
        <f>IF(N87="snížená",J87,0)</f>
        <v>0</v>
      </c>
      <c r="BG87" s="216">
        <f>IF(N87="zákl. přenesená",J87,0)</f>
        <v>0</v>
      </c>
      <c r="BH87" s="216">
        <f>IF(N87="sníž. přenesená",J87,0)</f>
        <v>0</v>
      </c>
      <c r="BI87" s="216">
        <f>IF(N87="nulová",J87,0)</f>
        <v>0</v>
      </c>
      <c r="BJ87" s="25" t="s">
        <v>25</v>
      </c>
      <c r="BK87" s="216">
        <f>ROUND(I87*H87,2)</f>
        <v>0</v>
      </c>
      <c r="BL87" s="25" t="s">
        <v>910</v>
      </c>
      <c r="BM87" s="25" t="s">
        <v>911</v>
      </c>
    </row>
    <row r="88" spans="2:65" s="1" customFormat="1" ht="40.5">
      <c r="B88" s="42"/>
      <c r="C88" s="64"/>
      <c r="D88" s="217" t="s">
        <v>912</v>
      </c>
      <c r="E88" s="64"/>
      <c r="F88" s="218" t="s">
        <v>913</v>
      </c>
      <c r="G88" s="64"/>
      <c r="H88" s="64"/>
      <c r="I88" s="174"/>
      <c r="J88" s="64"/>
      <c r="K88" s="64"/>
      <c r="L88" s="62"/>
      <c r="M88" s="219"/>
      <c r="N88" s="43"/>
      <c r="O88" s="43"/>
      <c r="P88" s="43"/>
      <c r="Q88" s="43"/>
      <c r="R88" s="43"/>
      <c r="S88" s="43"/>
      <c r="T88" s="79"/>
      <c r="AT88" s="25" t="s">
        <v>912</v>
      </c>
      <c r="AU88" s="25" t="s">
        <v>83</v>
      </c>
    </row>
    <row r="89" spans="2:65" s="1" customFormat="1" ht="16.5" customHeight="1">
      <c r="B89" s="42"/>
      <c r="C89" s="205" t="s">
        <v>83</v>
      </c>
      <c r="D89" s="205" t="s">
        <v>164</v>
      </c>
      <c r="E89" s="206" t="s">
        <v>914</v>
      </c>
      <c r="F89" s="207" t="s">
        <v>915</v>
      </c>
      <c r="G89" s="208" t="s">
        <v>909</v>
      </c>
      <c r="H89" s="209">
        <v>1</v>
      </c>
      <c r="I89" s="210"/>
      <c r="J89" s="211">
        <f>ROUND(I89*H89,2)</f>
        <v>0</v>
      </c>
      <c r="K89" s="207" t="s">
        <v>168</v>
      </c>
      <c r="L89" s="62"/>
      <c r="M89" s="212" t="s">
        <v>24</v>
      </c>
      <c r="N89" s="213" t="s">
        <v>46</v>
      </c>
      <c r="O89" s="43"/>
      <c r="P89" s="214">
        <f>O89*H89</f>
        <v>0</v>
      </c>
      <c r="Q89" s="214">
        <v>0</v>
      </c>
      <c r="R89" s="214">
        <f>Q89*H89</f>
        <v>0</v>
      </c>
      <c r="S89" s="214">
        <v>0</v>
      </c>
      <c r="T89" s="215">
        <f>S89*H89</f>
        <v>0</v>
      </c>
      <c r="AR89" s="25" t="s">
        <v>916</v>
      </c>
      <c r="AT89" s="25" t="s">
        <v>164</v>
      </c>
      <c r="AU89" s="25" t="s">
        <v>83</v>
      </c>
      <c r="AY89" s="25" t="s">
        <v>162</v>
      </c>
      <c r="BE89" s="216">
        <f>IF(N89="základní",J89,0)</f>
        <v>0</v>
      </c>
      <c r="BF89" s="216">
        <f>IF(N89="snížená",J89,0)</f>
        <v>0</v>
      </c>
      <c r="BG89" s="216">
        <f>IF(N89="zákl. přenesená",J89,0)</f>
        <v>0</v>
      </c>
      <c r="BH89" s="216">
        <f>IF(N89="sníž. přenesená",J89,0)</f>
        <v>0</v>
      </c>
      <c r="BI89" s="216">
        <f>IF(N89="nulová",J89,0)</f>
        <v>0</v>
      </c>
      <c r="BJ89" s="25" t="s">
        <v>25</v>
      </c>
      <c r="BK89" s="216">
        <f>ROUND(I89*H89,2)</f>
        <v>0</v>
      </c>
      <c r="BL89" s="25" t="s">
        <v>916</v>
      </c>
      <c r="BM89" s="25" t="s">
        <v>917</v>
      </c>
    </row>
    <row r="90" spans="2:65" s="1" customFormat="1" ht="54">
      <c r="B90" s="42"/>
      <c r="C90" s="64"/>
      <c r="D90" s="217" t="s">
        <v>912</v>
      </c>
      <c r="E90" s="64"/>
      <c r="F90" s="218" t="s">
        <v>918</v>
      </c>
      <c r="G90" s="64"/>
      <c r="H90" s="64"/>
      <c r="I90" s="174"/>
      <c r="J90" s="64"/>
      <c r="K90" s="64"/>
      <c r="L90" s="62"/>
      <c r="M90" s="219"/>
      <c r="N90" s="43"/>
      <c r="O90" s="43"/>
      <c r="P90" s="43"/>
      <c r="Q90" s="43"/>
      <c r="R90" s="43"/>
      <c r="S90" s="43"/>
      <c r="T90" s="79"/>
      <c r="AT90" s="25" t="s">
        <v>912</v>
      </c>
      <c r="AU90" s="25" t="s">
        <v>83</v>
      </c>
    </row>
    <row r="91" spans="2:65" s="1" customFormat="1" ht="16.5" customHeight="1">
      <c r="B91" s="42"/>
      <c r="C91" s="205" t="s">
        <v>180</v>
      </c>
      <c r="D91" s="205" t="s">
        <v>164</v>
      </c>
      <c r="E91" s="206" t="s">
        <v>919</v>
      </c>
      <c r="F91" s="207" t="s">
        <v>920</v>
      </c>
      <c r="G91" s="208" t="s">
        <v>909</v>
      </c>
      <c r="H91" s="209">
        <v>1</v>
      </c>
      <c r="I91" s="210"/>
      <c r="J91" s="211">
        <f>ROUND(I91*H91,2)</f>
        <v>0</v>
      </c>
      <c r="K91" s="207" t="s">
        <v>168</v>
      </c>
      <c r="L91" s="62"/>
      <c r="M91" s="212" t="s">
        <v>24</v>
      </c>
      <c r="N91" s="213" t="s">
        <v>46</v>
      </c>
      <c r="O91" s="43"/>
      <c r="P91" s="214">
        <f>O91*H91</f>
        <v>0</v>
      </c>
      <c r="Q91" s="214">
        <v>0</v>
      </c>
      <c r="R91" s="214">
        <f>Q91*H91</f>
        <v>0</v>
      </c>
      <c r="S91" s="214">
        <v>0</v>
      </c>
      <c r="T91" s="215">
        <f>S91*H91</f>
        <v>0</v>
      </c>
      <c r="AR91" s="25" t="s">
        <v>916</v>
      </c>
      <c r="AT91" s="25" t="s">
        <v>164</v>
      </c>
      <c r="AU91" s="25" t="s">
        <v>83</v>
      </c>
      <c r="AY91" s="25" t="s">
        <v>162</v>
      </c>
      <c r="BE91" s="216">
        <f>IF(N91="základní",J91,0)</f>
        <v>0</v>
      </c>
      <c r="BF91" s="216">
        <f>IF(N91="snížená",J91,0)</f>
        <v>0</v>
      </c>
      <c r="BG91" s="216">
        <f>IF(N91="zákl. přenesená",J91,0)</f>
        <v>0</v>
      </c>
      <c r="BH91" s="216">
        <f>IF(N91="sníž. přenesená",J91,0)</f>
        <v>0</v>
      </c>
      <c r="BI91" s="216">
        <f>IF(N91="nulová",J91,0)</f>
        <v>0</v>
      </c>
      <c r="BJ91" s="25" t="s">
        <v>25</v>
      </c>
      <c r="BK91" s="216">
        <f>ROUND(I91*H91,2)</f>
        <v>0</v>
      </c>
      <c r="BL91" s="25" t="s">
        <v>916</v>
      </c>
      <c r="BM91" s="25" t="s">
        <v>921</v>
      </c>
    </row>
    <row r="92" spans="2:65" s="1" customFormat="1" ht="27">
      <c r="B92" s="42"/>
      <c r="C92" s="64"/>
      <c r="D92" s="217" t="s">
        <v>912</v>
      </c>
      <c r="E92" s="64"/>
      <c r="F92" s="218" t="s">
        <v>922</v>
      </c>
      <c r="G92" s="64"/>
      <c r="H92" s="64"/>
      <c r="I92" s="174"/>
      <c r="J92" s="64"/>
      <c r="K92" s="64"/>
      <c r="L92" s="62"/>
      <c r="M92" s="219"/>
      <c r="N92" s="43"/>
      <c r="O92" s="43"/>
      <c r="P92" s="43"/>
      <c r="Q92" s="43"/>
      <c r="R92" s="43"/>
      <c r="S92" s="43"/>
      <c r="T92" s="79"/>
      <c r="AT92" s="25" t="s">
        <v>912</v>
      </c>
      <c r="AU92" s="25" t="s">
        <v>83</v>
      </c>
    </row>
    <row r="93" spans="2:65" s="1" customFormat="1" ht="16.5" customHeight="1">
      <c r="B93" s="42"/>
      <c r="C93" s="205" t="s">
        <v>169</v>
      </c>
      <c r="D93" s="205" t="s">
        <v>164</v>
      </c>
      <c r="E93" s="206" t="s">
        <v>923</v>
      </c>
      <c r="F93" s="207" t="s">
        <v>924</v>
      </c>
      <c r="G93" s="208" t="s">
        <v>909</v>
      </c>
      <c r="H93" s="209">
        <v>1</v>
      </c>
      <c r="I93" s="210"/>
      <c r="J93" s="211">
        <f>ROUND(I93*H93,2)</f>
        <v>0</v>
      </c>
      <c r="K93" s="207" t="s">
        <v>168</v>
      </c>
      <c r="L93" s="62"/>
      <c r="M93" s="212" t="s">
        <v>24</v>
      </c>
      <c r="N93" s="213" t="s">
        <v>46</v>
      </c>
      <c r="O93" s="43"/>
      <c r="P93" s="214">
        <f>O93*H93</f>
        <v>0</v>
      </c>
      <c r="Q93" s="214">
        <v>0</v>
      </c>
      <c r="R93" s="214">
        <f>Q93*H93</f>
        <v>0</v>
      </c>
      <c r="S93" s="214">
        <v>0</v>
      </c>
      <c r="T93" s="215">
        <f>S93*H93</f>
        <v>0</v>
      </c>
      <c r="AR93" s="25" t="s">
        <v>916</v>
      </c>
      <c r="AT93" s="25" t="s">
        <v>164</v>
      </c>
      <c r="AU93" s="25" t="s">
        <v>83</v>
      </c>
      <c r="AY93" s="25" t="s">
        <v>162</v>
      </c>
      <c r="BE93" s="216">
        <f>IF(N93="základní",J93,0)</f>
        <v>0</v>
      </c>
      <c r="BF93" s="216">
        <f>IF(N93="snížená",J93,0)</f>
        <v>0</v>
      </c>
      <c r="BG93" s="216">
        <f>IF(N93="zákl. přenesená",J93,0)</f>
        <v>0</v>
      </c>
      <c r="BH93" s="216">
        <f>IF(N93="sníž. přenesená",J93,0)</f>
        <v>0</v>
      </c>
      <c r="BI93" s="216">
        <f>IF(N93="nulová",J93,0)</f>
        <v>0</v>
      </c>
      <c r="BJ93" s="25" t="s">
        <v>25</v>
      </c>
      <c r="BK93" s="216">
        <f>ROUND(I93*H93,2)</f>
        <v>0</v>
      </c>
      <c r="BL93" s="25" t="s">
        <v>916</v>
      </c>
      <c r="BM93" s="25" t="s">
        <v>925</v>
      </c>
    </row>
    <row r="94" spans="2:65" s="1" customFormat="1" ht="40.5">
      <c r="B94" s="42"/>
      <c r="C94" s="64"/>
      <c r="D94" s="217" t="s">
        <v>912</v>
      </c>
      <c r="E94" s="64"/>
      <c r="F94" s="218" t="s">
        <v>926</v>
      </c>
      <c r="G94" s="64"/>
      <c r="H94" s="64"/>
      <c r="I94" s="174"/>
      <c r="J94" s="64"/>
      <c r="K94" s="64"/>
      <c r="L94" s="62"/>
      <c r="M94" s="219"/>
      <c r="N94" s="43"/>
      <c r="O94" s="43"/>
      <c r="P94" s="43"/>
      <c r="Q94" s="43"/>
      <c r="R94" s="43"/>
      <c r="S94" s="43"/>
      <c r="T94" s="79"/>
      <c r="AT94" s="25" t="s">
        <v>912</v>
      </c>
      <c r="AU94" s="25" t="s">
        <v>83</v>
      </c>
    </row>
    <row r="95" spans="2:65" s="1" customFormat="1" ht="16.5" customHeight="1">
      <c r="B95" s="42"/>
      <c r="C95" s="205" t="s">
        <v>237</v>
      </c>
      <c r="D95" s="205" t="s">
        <v>164</v>
      </c>
      <c r="E95" s="206" t="s">
        <v>927</v>
      </c>
      <c r="F95" s="207" t="s">
        <v>928</v>
      </c>
      <c r="G95" s="208" t="s">
        <v>909</v>
      </c>
      <c r="H95" s="209">
        <v>1</v>
      </c>
      <c r="I95" s="210"/>
      <c r="J95" s="211">
        <f>ROUND(I95*H95,2)</f>
        <v>0</v>
      </c>
      <c r="K95" s="207" t="s">
        <v>168</v>
      </c>
      <c r="L95" s="62"/>
      <c r="M95" s="212" t="s">
        <v>24</v>
      </c>
      <c r="N95" s="213" t="s">
        <v>46</v>
      </c>
      <c r="O95" s="43"/>
      <c r="P95" s="214">
        <f>O95*H95</f>
        <v>0</v>
      </c>
      <c r="Q95" s="214">
        <v>0</v>
      </c>
      <c r="R95" s="214">
        <f>Q95*H95</f>
        <v>0</v>
      </c>
      <c r="S95" s="214">
        <v>0</v>
      </c>
      <c r="T95" s="215">
        <f>S95*H95</f>
        <v>0</v>
      </c>
      <c r="AR95" s="25" t="s">
        <v>929</v>
      </c>
      <c r="AT95" s="25" t="s">
        <v>164</v>
      </c>
      <c r="AU95" s="25" t="s">
        <v>83</v>
      </c>
      <c r="AY95" s="25" t="s">
        <v>162</v>
      </c>
      <c r="BE95" s="216">
        <f>IF(N95="základní",J95,0)</f>
        <v>0</v>
      </c>
      <c r="BF95" s="216">
        <f>IF(N95="snížená",J95,0)</f>
        <v>0</v>
      </c>
      <c r="BG95" s="216">
        <f>IF(N95="zákl. přenesená",J95,0)</f>
        <v>0</v>
      </c>
      <c r="BH95" s="216">
        <f>IF(N95="sníž. přenesená",J95,0)</f>
        <v>0</v>
      </c>
      <c r="BI95" s="216">
        <f>IF(N95="nulová",J95,0)</f>
        <v>0</v>
      </c>
      <c r="BJ95" s="25" t="s">
        <v>25</v>
      </c>
      <c r="BK95" s="216">
        <f>ROUND(I95*H95,2)</f>
        <v>0</v>
      </c>
      <c r="BL95" s="25" t="s">
        <v>929</v>
      </c>
      <c r="BM95" s="25" t="s">
        <v>930</v>
      </c>
    </row>
    <row r="96" spans="2:65" s="1" customFormat="1" ht="27">
      <c r="B96" s="42"/>
      <c r="C96" s="64"/>
      <c r="D96" s="217" t="s">
        <v>912</v>
      </c>
      <c r="E96" s="64"/>
      <c r="F96" s="218" t="s">
        <v>931</v>
      </c>
      <c r="G96" s="64"/>
      <c r="H96" s="64"/>
      <c r="I96" s="174"/>
      <c r="J96" s="64"/>
      <c r="K96" s="64"/>
      <c r="L96" s="62"/>
      <c r="M96" s="219"/>
      <c r="N96" s="43"/>
      <c r="O96" s="43"/>
      <c r="P96" s="43"/>
      <c r="Q96" s="43"/>
      <c r="R96" s="43"/>
      <c r="S96" s="43"/>
      <c r="T96" s="79"/>
      <c r="AT96" s="25" t="s">
        <v>912</v>
      </c>
      <c r="AU96" s="25" t="s">
        <v>83</v>
      </c>
    </row>
    <row r="97" spans="2:65" s="1" customFormat="1" ht="16.5" customHeight="1">
      <c r="B97" s="42"/>
      <c r="C97" s="205" t="s">
        <v>243</v>
      </c>
      <c r="D97" s="205" t="s">
        <v>164</v>
      </c>
      <c r="E97" s="206" t="s">
        <v>932</v>
      </c>
      <c r="F97" s="207" t="s">
        <v>933</v>
      </c>
      <c r="G97" s="208" t="s">
        <v>909</v>
      </c>
      <c r="H97" s="209">
        <v>1</v>
      </c>
      <c r="I97" s="210"/>
      <c r="J97" s="211">
        <f>ROUND(I97*H97,2)</f>
        <v>0</v>
      </c>
      <c r="K97" s="207" t="s">
        <v>168</v>
      </c>
      <c r="L97" s="62"/>
      <c r="M97" s="212" t="s">
        <v>24</v>
      </c>
      <c r="N97" s="213" t="s">
        <v>46</v>
      </c>
      <c r="O97" s="43"/>
      <c r="P97" s="214">
        <f>O97*H97</f>
        <v>0</v>
      </c>
      <c r="Q97" s="214">
        <v>0</v>
      </c>
      <c r="R97" s="214">
        <f>Q97*H97</f>
        <v>0</v>
      </c>
      <c r="S97" s="214">
        <v>0</v>
      </c>
      <c r="T97" s="215">
        <f>S97*H97</f>
        <v>0</v>
      </c>
      <c r="AR97" s="25" t="s">
        <v>916</v>
      </c>
      <c r="AT97" s="25" t="s">
        <v>164</v>
      </c>
      <c r="AU97" s="25" t="s">
        <v>83</v>
      </c>
      <c r="AY97" s="25" t="s">
        <v>162</v>
      </c>
      <c r="BE97" s="216">
        <f>IF(N97="základní",J97,0)</f>
        <v>0</v>
      </c>
      <c r="BF97" s="216">
        <f>IF(N97="snížená",J97,0)</f>
        <v>0</v>
      </c>
      <c r="BG97" s="216">
        <f>IF(N97="zákl. přenesená",J97,0)</f>
        <v>0</v>
      </c>
      <c r="BH97" s="216">
        <f>IF(N97="sníž. přenesená",J97,0)</f>
        <v>0</v>
      </c>
      <c r="BI97" s="216">
        <f>IF(N97="nulová",J97,0)</f>
        <v>0</v>
      </c>
      <c r="BJ97" s="25" t="s">
        <v>25</v>
      </c>
      <c r="BK97" s="216">
        <f>ROUND(I97*H97,2)</f>
        <v>0</v>
      </c>
      <c r="BL97" s="25" t="s">
        <v>916</v>
      </c>
      <c r="BM97" s="25" t="s">
        <v>934</v>
      </c>
    </row>
    <row r="98" spans="2:65" s="1" customFormat="1" ht="27">
      <c r="B98" s="42"/>
      <c r="C98" s="64"/>
      <c r="D98" s="217" t="s">
        <v>912</v>
      </c>
      <c r="E98" s="64"/>
      <c r="F98" s="218" t="s">
        <v>935</v>
      </c>
      <c r="G98" s="64"/>
      <c r="H98" s="64"/>
      <c r="I98" s="174"/>
      <c r="J98" s="64"/>
      <c r="K98" s="64"/>
      <c r="L98" s="62"/>
      <c r="M98" s="219"/>
      <c r="N98" s="43"/>
      <c r="O98" s="43"/>
      <c r="P98" s="43"/>
      <c r="Q98" s="43"/>
      <c r="R98" s="43"/>
      <c r="S98" s="43"/>
      <c r="T98" s="79"/>
      <c r="AT98" s="25" t="s">
        <v>912</v>
      </c>
      <c r="AU98" s="25" t="s">
        <v>83</v>
      </c>
    </row>
    <row r="99" spans="2:65" s="1" customFormat="1" ht="16.5" customHeight="1">
      <c r="B99" s="42"/>
      <c r="C99" s="205" t="s">
        <v>245</v>
      </c>
      <c r="D99" s="205" t="s">
        <v>164</v>
      </c>
      <c r="E99" s="206" t="s">
        <v>936</v>
      </c>
      <c r="F99" s="207" t="s">
        <v>937</v>
      </c>
      <c r="G99" s="208" t="s">
        <v>909</v>
      </c>
      <c r="H99" s="209">
        <v>1</v>
      </c>
      <c r="I99" s="210"/>
      <c r="J99" s="211">
        <f>ROUND(I99*H99,2)</f>
        <v>0</v>
      </c>
      <c r="K99" s="207" t="s">
        <v>168</v>
      </c>
      <c r="L99" s="62"/>
      <c r="M99" s="212" t="s">
        <v>24</v>
      </c>
      <c r="N99" s="213" t="s">
        <v>46</v>
      </c>
      <c r="O99" s="43"/>
      <c r="P99" s="214">
        <f>O99*H99</f>
        <v>0</v>
      </c>
      <c r="Q99" s="214">
        <v>0</v>
      </c>
      <c r="R99" s="214">
        <f>Q99*H99</f>
        <v>0</v>
      </c>
      <c r="S99" s="214">
        <v>0</v>
      </c>
      <c r="T99" s="215">
        <f>S99*H99</f>
        <v>0</v>
      </c>
      <c r="AR99" s="25" t="s">
        <v>938</v>
      </c>
      <c r="AT99" s="25" t="s">
        <v>164</v>
      </c>
      <c r="AU99" s="25" t="s">
        <v>83</v>
      </c>
      <c r="AY99" s="25" t="s">
        <v>162</v>
      </c>
      <c r="BE99" s="216">
        <f>IF(N99="základní",J99,0)</f>
        <v>0</v>
      </c>
      <c r="BF99" s="216">
        <f>IF(N99="snížená",J99,0)</f>
        <v>0</v>
      </c>
      <c r="BG99" s="216">
        <f>IF(N99="zákl. přenesená",J99,0)</f>
        <v>0</v>
      </c>
      <c r="BH99" s="216">
        <f>IF(N99="sníž. přenesená",J99,0)</f>
        <v>0</v>
      </c>
      <c r="BI99" s="216">
        <f>IF(N99="nulová",J99,0)</f>
        <v>0</v>
      </c>
      <c r="BJ99" s="25" t="s">
        <v>25</v>
      </c>
      <c r="BK99" s="216">
        <f>ROUND(I99*H99,2)</f>
        <v>0</v>
      </c>
      <c r="BL99" s="25" t="s">
        <v>938</v>
      </c>
      <c r="BM99" s="25" t="s">
        <v>939</v>
      </c>
    </row>
    <row r="100" spans="2:65" s="1" customFormat="1" ht="27">
      <c r="B100" s="42"/>
      <c r="C100" s="64"/>
      <c r="D100" s="217" t="s">
        <v>912</v>
      </c>
      <c r="E100" s="64"/>
      <c r="F100" s="218" t="s">
        <v>940</v>
      </c>
      <c r="G100" s="64"/>
      <c r="H100" s="64"/>
      <c r="I100" s="174"/>
      <c r="J100" s="64"/>
      <c r="K100" s="64"/>
      <c r="L100" s="62"/>
      <c r="M100" s="219"/>
      <c r="N100" s="43"/>
      <c r="O100" s="43"/>
      <c r="P100" s="43"/>
      <c r="Q100" s="43"/>
      <c r="R100" s="43"/>
      <c r="S100" s="43"/>
      <c r="T100" s="79"/>
      <c r="AT100" s="25" t="s">
        <v>912</v>
      </c>
      <c r="AU100" s="25" t="s">
        <v>83</v>
      </c>
    </row>
    <row r="101" spans="2:65" s="1" customFormat="1" ht="16.5" customHeight="1">
      <c r="B101" s="42"/>
      <c r="C101" s="205" t="s">
        <v>249</v>
      </c>
      <c r="D101" s="205" t="s">
        <v>164</v>
      </c>
      <c r="E101" s="206" t="s">
        <v>941</v>
      </c>
      <c r="F101" s="207" t="s">
        <v>942</v>
      </c>
      <c r="G101" s="208" t="s">
        <v>909</v>
      </c>
      <c r="H101" s="209">
        <v>1</v>
      </c>
      <c r="I101" s="210"/>
      <c r="J101" s="211">
        <f>ROUND(I101*H101,2)</f>
        <v>0</v>
      </c>
      <c r="K101" s="207" t="s">
        <v>168</v>
      </c>
      <c r="L101" s="62"/>
      <c r="M101" s="212" t="s">
        <v>24</v>
      </c>
      <c r="N101" s="213" t="s">
        <v>46</v>
      </c>
      <c r="O101" s="43"/>
      <c r="P101" s="214">
        <f>O101*H101</f>
        <v>0</v>
      </c>
      <c r="Q101" s="214">
        <v>0</v>
      </c>
      <c r="R101" s="214">
        <f>Q101*H101</f>
        <v>0</v>
      </c>
      <c r="S101" s="214">
        <v>0</v>
      </c>
      <c r="T101" s="215">
        <f>S101*H101</f>
        <v>0</v>
      </c>
      <c r="AR101" s="25" t="s">
        <v>943</v>
      </c>
      <c r="AT101" s="25" t="s">
        <v>164</v>
      </c>
      <c r="AU101" s="25" t="s">
        <v>83</v>
      </c>
      <c r="AY101" s="25" t="s">
        <v>162</v>
      </c>
      <c r="BE101" s="216">
        <f>IF(N101="základní",J101,0)</f>
        <v>0</v>
      </c>
      <c r="BF101" s="216">
        <f>IF(N101="snížená",J101,0)</f>
        <v>0</v>
      </c>
      <c r="BG101" s="216">
        <f>IF(N101="zákl. přenesená",J101,0)</f>
        <v>0</v>
      </c>
      <c r="BH101" s="216">
        <f>IF(N101="sníž. přenesená",J101,0)</f>
        <v>0</v>
      </c>
      <c r="BI101" s="216">
        <f>IF(N101="nulová",J101,0)</f>
        <v>0</v>
      </c>
      <c r="BJ101" s="25" t="s">
        <v>25</v>
      </c>
      <c r="BK101" s="216">
        <f>ROUND(I101*H101,2)</f>
        <v>0</v>
      </c>
      <c r="BL101" s="25" t="s">
        <v>943</v>
      </c>
      <c r="BM101" s="25" t="s">
        <v>944</v>
      </c>
    </row>
    <row r="102" spans="2:65" s="1" customFormat="1" ht="27">
      <c r="B102" s="42"/>
      <c r="C102" s="64"/>
      <c r="D102" s="217" t="s">
        <v>912</v>
      </c>
      <c r="E102" s="64"/>
      <c r="F102" s="218" t="s">
        <v>945</v>
      </c>
      <c r="G102" s="64"/>
      <c r="H102" s="64"/>
      <c r="I102" s="174"/>
      <c r="J102" s="64"/>
      <c r="K102" s="64"/>
      <c r="L102" s="62"/>
      <c r="M102" s="255"/>
      <c r="N102" s="256"/>
      <c r="O102" s="256"/>
      <c r="P102" s="256"/>
      <c r="Q102" s="256"/>
      <c r="R102" s="256"/>
      <c r="S102" s="256"/>
      <c r="T102" s="257"/>
      <c r="AT102" s="25" t="s">
        <v>912</v>
      </c>
      <c r="AU102" s="25" t="s">
        <v>83</v>
      </c>
    </row>
    <row r="103" spans="2:65" s="1" customFormat="1" ht="6.95" customHeight="1">
      <c r="B103" s="57"/>
      <c r="C103" s="58"/>
      <c r="D103" s="58"/>
      <c r="E103" s="58"/>
      <c r="F103" s="58"/>
      <c r="G103" s="58"/>
      <c r="H103" s="58"/>
      <c r="I103" s="150"/>
      <c r="J103" s="58"/>
      <c r="K103" s="58"/>
      <c r="L103" s="62"/>
    </row>
  </sheetData>
  <sheetProtection algorithmName="SHA-512" hashValue="MKIdMxwcuKfKrUJSIc3xVwSauBm0e7bdU9jRzCrl2d3XV3ytemmR9apDUlsJkD61WeFQPOs3qtTdW760yAoatQ==" saltValue="vmvqD+h/fpeH6dKQXDcPzPuOmxID5dzcXS8wH7KhNC6C7B9IMe9rQFkfiHVLUTkZR0k3VV64F81xsDd/CjqgfA==" spinCount="100000" sheet="1" objects="1" scenarios="1" formatColumns="0" formatRows="0" autoFilter="0"/>
  <autoFilter ref="C83:K102"/>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82" customWidth="1"/>
    <col min="2" max="2" width="1.6640625" style="282" customWidth="1"/>
    <col min="3" max="4" width="5" style="282" customWidth="1"/>
    <col min="5" max="5" width="11.6640625" style="282" customWidth="1"/>
    <col min="6" max="6" width="9.1640625" style="282" customWidth="1"/>
    <col min="7" max="7" width="5" style="282" customWidth="1"/>
    <col min="8" max="8" width="77.83203125" style="282" customWidth="1"/>
    <col min="9" max="10" width="20" style="282" customWidth="1"/>
    <col min="11" max="11" width="1.6640625" style="282" customWidth="1"/>
  </cols>
  <sheetData>
    <row r="1" spans="2:11" ht="37.5" customHeight="1"/>
    <row r="2" spans="2:11" ht="7.5" customHeight="1">
      <c r="B2" s="283"/>
      <c r="C2" s="284"/>
      <c r="D2" s="284"/>
      <c r="E2" s="284"/>
      <c r="F2" s="284"/>
      <c r="G2" s="284"/>
      <c r="H2" s="284"/>
      <c r="I2" s="284"/>
      <c r="J2" s="284"/>
      <c r="K2" s="285"/>
    </row>
    <row r="3" spans="2:11" s="16" customFormat="1" ht="45" customHeight="1">
      <c r="B3" s="286"/>
      <c r="C3" s="414" t="s">
        <v>946</v>
      </c>
      <c r="D3" s="414"/>
      <c r="E3" s="414"/>
      <c r="F3" s="414"/>
      <c r="G3" s="414"/>
      <c r="H3" s="414"/>
      <c r="I3" s="414"/>
      <c r="J3" s="414"/>
      <c r="K3" s="287"/>
    </row>
    <row r="4" spans="2:11" ht="25.5" customHeight="1">
      <c r="B4" s="288"/>
      <c r="C4" s="418" t="s">
        <v>947</v>
      </c>
      <c r="D4" s="418"/>
      <c r="E4" s="418"/>
      <c r="F4" s="418"/>
      <c r="G4" s="418"/>
      <c r="H4" s="418"/>
      <c r="I4" s="418"/>
      <c r="J4" s="418"/>
      <c r="K4" s="289"/>
    </row>
    <row r="5" spans="2:11" ht="5.25" customHeight="1">
      <c r="B5" s="288"/>
      <c r="C5" s="290"/>
      <c r="D5" s="290"/>
      <c r="E5" s="290"/>
      <c r="F5" s="290"/>
      <c r="G5" s="290"/>
      <c r="H5" s="290"/>
      <c r="I5" s="290"/>
      <c r="J5" s="290"/>
      <c r="K5" s="289"/>
    </row>
    <row r="6" spans="2:11" ht="15" customHeight="1">
      <c r="B6" s="288"/>
      <c r="C6" s="417" t="s">
        <v>948</v>
      </c>
      <c r="D6" s="417"/>
      <c r="E6" s="417"/>
      <c r="F6" s="417"/>
      <c r="G6" s="417"/>
      <c r="H6" s="417"/>
      <c r="I6" s="417"/>
      <c r="J6" s="417"/>
      <c r="K6" s="289"/>
    </row>
    <row r="7" spans="2:11" ht="15" customHeight="1">
      <c r="B7" s="292"/>
      <c r="C7" s="417" t="s">
        <v>949</v>
      </c>
      <c r="D7" s="417"/>
      <c r="E7" s="417"/>
      <c r="F7" s="417"/>
      <c r="G7" s="417"/>
      <c r="H7" s="417"/>
      <c r="I7" s="417"/>
      <c r="J7" s="417"/>
      <c r="K7" s="289"/>
    </row>
    <row r="8" spans="2:11" ht="12.75" customHeight="1">
      <c r="B8" s="292"/>
      <c r="C8" s="291"/>
      <c r="D8" s="291"/>
      <c r="E8" s="291"/>
      <c r="F8" s="291"/>
      <c r="G8" s="291"/>
      <c r="H8" s="291"/>
      <c r="I8" s="291"/>
      <c r="J8" s="291"/>
      <c r="K8" s="289"/>
    </row>
    <row r="9" spans="2:11" ht="15" customHeight="1">
      <c r="B9" s="292"/>
      <c r="C9" s="417" t="s">
        <v>950</v>
      </c>
      <c r="D9" s="417"/>
      <c r="E9" s="417"/>
      <c r="F9" s="417"/>
      <c r="G9" s="417"/>
      <c r="H9" s="417"/>
      <c r="I9" s="417"/>
      <c r="J9" s="417"/>
      <c r="K9" s="289"/>
    </row>
    <row r="10" spans="2:11" ht="15" customHeight="1">
      <c r="B10" s="292"/>
      <c r="C10" s="291"/>
      <c r="D10" s="417" t="s">
        <v>951</v>
      </c>
      <c r="E10" s="417"/>
      <c r="F10" s="417"/>
      <c r="G10" s="417"/>
      <c r="H10" s="417"/>
      <c r="I10" s="417"/>
      <c r="J10" s="417"/>
      <c r="K10" s="289"/>
    </row>
    <row r="11" spans="2:11" ht="15" customHeight="1">
      <c r="B11" s="292"/>
      <c r="C11" s="293"/>
      <c r="D11" s="417" t="s">
        <v>952</v>
      </c>
      <c r="E11" s="417"/>
      <c r="F11" s="417"/>
      <c r="G11" s="417"/>
      <c r="H11" s="417"/>
      <c r="I11" s="417"/>
      <c r="J11" s="417"/>
      <c r="K11" s="289"/>
    </row>
    <row r="12" spans="2:11" ht="12.75" customHeight="1">
      <c r="B12" s="292"/>
      <c r="C12" s="293"/>
      <c r="D12" s="293"/>
      <c r="E12" s="293"/>
      <c r="F12" s="293"/>
      <c r="G12" s="293"/>
      <c r="H12" s="293"/>
      <c r="I12" s="293"/>
      <c r="J12" s="293"/>
      <c r="K12" s="289"/>
    </row>
    <row r="13" spans="2:11" ht="15" customHeight="1">
      <c r="B13" s="292"/>
      <c r="C13" s="293"/>
      <c r="D13" s="417" t="s">
        <v>953</v>
      </c>
      <c r="E13" s="417"/>
      <c r="F13" s="417"/>
      <c r="G13" s="417"/>
      <c r="H13" s="417"/>
      <c r="I13" s="417"/>
      <c r="J13" s="417"/>
      <c r="K13" s="289"/>
    </row>
    <row r="14" spans="2:11" ht="15" customHeight="1">
      <c r="B14" s="292"/>
      <c r="C14" s="293"/>
      <c r="D14" s="417" t="s">
        <v>954</v>
      </c>
      <c r="E14" s="417"/>
      <c r="F14" s="417"/>
      <c r="G14" s="417"/>
      <c r="H14" s="417"/>
      <c r="I14" s="417"/>
      <c r="J14" s="417"/>
      <c r="K14" s="289"/>
    </row>
    <row r="15" spans="2:11" ht="15" customHeight="1">
      <c r="B15" s="292"/>
      <c r="C15" s="293"/>
      <c r="D15" s="417" t="s">
        <v>955</v>
      </c>
      <c r="E15" s="417"/>
      <c r="F15" s="417"/>
      <c r="G15" s="417"/>
      <c r="H15" s="417"/>
      <c r="I15" s="417"/>
      <c r="J15" s="417"/>
      <c r="K15" s="289"/>
    </row>
    <row r="16" spans="2:11" ht="15" customHeight="1">
      <c r="B16" s="292"/>
      <c r="C16" s="293"/>
      <c r="D16" s="293"/>
      <c r="E16" s="294" t="s">
        <v>81</v>
      </c>
      <c r="F16" s="417" t="s">
        <v>956</v>
      </c>
      <c r="G16" s="417"/>
      <c r="H16" s="417"/>
      <c r="I16" s="417"/>
      <c r="J16" s="417"/>
      <c r="K16" s="289"/>
    </row>
    <row r="17" spans="2:11" ht="15" customHeight="1">
      <c r="B17" s="292"/>
      <c r="C17" s="293"/>
      <c r="D17" s="293"/>
      <c r="E17" s="294" t="s">
        <v>957</v>
      </c>
      <c r="F17" s="417" t="s">
        <v>958</v>
      </c>
      <c r="G17" s="417"/>
      <c r="H17" s="417"/>
      <c r="I17" s="417"/>
      <c r="J17" s="417"/>
      <c r="K17" s="289"/>
    </row>
    <row r="18" spans="2:11" ht="15" customHeight="1">
      <c r="B18" s="292"/>
      <c r="C18" s="293"/>
      <c r="D18" s="293"/>
      <c r="E18" s="294" t="s">
        <v>959</v>
      </c>
      <c r="F18" s="417" t="s">
        <v>960</v>
      </c>
      <c r="G18" s="417"/>
      <c r="H18" s="417"/>
      <c r="I18" s="417"/>
      <c r="J18" s="417"/>
      <c r="K18" s="289"/>
    </row>
    <row r="19" spans="2:11" ht="15" customHeight="1">
      <c r="B19" s="292"/>
      <c r="C19" s="293"/>
      <c r="D19" s="293"/>
      <c r="E19" s="294" t="s">
        <v>122</v>
      </c>
      <c r="F19" s="417" t="s">
        <v>961</v>
      </c>
      <c r="G19" s="417"/>
      <c r="H19" s="417"/>
      <c r="I19" s="417"/>
      <c r="J19" s="417"/>
      <c r="K19" s="289"/>
    </row>
    <row r="20" spans="2:11" ht="15" customHeight="1">
      <c r="B20" s="292"/>
      <c r="C20" s="293"/>
      <c r="D20" s="293"/>
      <c r="E20" s="294" t="s">
        <v>962</v>
      </c>
      <c r="F20" s="417" t="s">
        <v>963</v>
      </c>
      <c r="G20" s="417"/>
      <c r="H20" s="417"/>
      <c r="I20" s="417"/>
      <c r="J20" s="417"/>
      <c r="K20" s="289"/>
    </row>
    <row r="21" spans="2:11" ht="15" customHeight="1">
      <c r="B21" s="292"/>
      <c r="C21" s="293"/>
      <c r="D21" s="293"/>
      <c r="E21" s="294" t="s">
        <v>87</v>
      </c>
      <c r="F21" s="417" t="s">
        <v>964</v>
      </c>
      <c r="G21" s="417"/>
      <c r="H21" s="417"/>
      <c r="I21" s="417"/>
      <c r="J21" s="417"/>
      <c r="K21" s="289"/>
    </row>
    <row r="22" spans="2:11" ht="12.75" customHeight="1">
      <c r="B22" s="292"/>
      <c r="C22" s="293"/>
      <c r="D22" s="293"/>
      <c r="E22" s="293"/>
      <c r="F22" s="293"/>
      <c r="G22" s="293"/>
      <c r="H22" s="293"/>
      <c r="I22" s="293"/>
      <c r="J22" s="293"/>
      <c r="K22" s="289"/>
    </row>
    <row r="23" spans="2:11" ht="15" customHeight="1">
      <c r="B23" s="292"/>
      <c r="C23" s="417" t="s">
        <v>965</v>
      </c>
      <c r="D23" s="417"/>
      <c r="E23" s="417"/>
      <c r="F23" s="417"/>
      <c r="G23" s="417"/>
      <c r="H23" s="417"/>
      <c r="I23" s="417"/>
      <c r="J23" s="417"/>
      <c r="K23" s="289"/>
    </row>
    <row r="24" spans="2:11" ht="15" customHeight="1">
      <c r="B24" s="292"/>
      <c r="C24" s="417" t="s">
        <v>966</v>
      </c>
      <c r="D24" s="417"/>
      <c r="E24" s="417"/>
      <c r="F24" s="417"/>
      <c r="G24" s="417"/>
      <c r="H24" s="417"/>
      <c r="I24" s="417"/>
      <c r="J24" s="417"/>
      <c r="K24" s="289"/>
    </row>
    <row r="25" spans="2:11" ht="15" customHeight="1">
      <c r="B25" s="292"/>
      <c r="C25" s="291"/>
      <c r="D25" s="417" t="s">
        <v>967</v>
      </c>
      <c r="E25" s="417"/>
      <c r="F25" s="417"/>
      <c r="G25" s="417"/>
      <c r="H25" s="417"/>
      <c r="I25" s="417"/>
      <c r="J25" s="417"/>
      <c r="K25" s="289"/>
    </row>
    <row r="26" spans="2:11" ht="15" customHeight="1">
      <c r="B26" s="292"/>
      <c r="C26" s="293"/>
      <c r="D26" s="417" t="s">
        <v>968</v>
      </c>
      <c r="E26" s="417"/>
      <c r="F26" s="417"/>
      <c r="G26" s="417"/>
      <c r="H26" s="417"/>
      <c r="I26" s="417"/>
      <c r="J26" s="417"/>
      <c r="K26" s="289"/>
    </row>
    <row r="27" spans="2:11" ht="12.75" customHeight="1">
      <c r="B27" s="292"/>
      <c r="C27" s="293"/>
      <c r="D27" s="293"/>
      <c r="E27" s="293"/>
      <c r="F27" s="293"/>
      <c r="G27" s="293"/>
      <c r="H27" s="293"/>
      <c r="I27" s="293"/>
      <c r="J27" s="293"/>
      <c r="K27" s="289"/>
    </row>
    <row r="28" spans="2:11" ht="15" customHeight="1">
      <c r="B28" s="292"/>
      <c r="C28" s="293"/>
      <c r="D28" s="417" t="s">
        <v>969</v>
      </c>
      <c r="E28" s="417"/>
      <c r="F28" s="417"/>
      <c r="G28" s="417"/>
      <c r="H28" s="417"/>
      <c r="I28" s="417"/>
      <c r="J28" s="417"/>
      <c r="K28" s="289"/>
    </row>
    <row r="29" spans="2:11" ht="15" customHeight="1">
      <c r="B29" s="292"/>
      <c r="C29" s="293"/>
      <c r="D29" s="417" t="s">
        <v>970</v>
      </c>
      <c r="E29" s="417"/>
      <c r="F29" s="417"/>
      <c r="G29" s="417"/>
      <c r="H29" s="417"/>
      <c r="I29" s="417"/>
      <c r="J29" s="417"/>
      <c r="K29" s="289"/>
    </row>
    <row r="30" spans="2:11" ht="12.75" customHeight="1">
      <c r="B30" s="292"/>
      <c r="C30" s="293"/>
      <c r="D30" s="293"/>
      <c r="E30" s="293"/>
      <c r="F30" s="293"/>
      <c r="G30" s="293"/>
      <c r="H30" s="293"/>
      <c r="I30" s="293"/>
      <c r="J30" s="293"/>
      <c r="K30" s="289"/>
    </row>
    <row r="31" spans="2:11" ht="15" customHeight="1">
      <c r="B31" s="292"/>
      <c r="C31" s="293"/>
      <c r="D31" s="417" t="s">
        <v>971</v>
      </c>
      <c r="E31" s="417"/>
      <c r="F31" s="417"/>
      <c r="G31" s="417"/>
      <c r="H31" s="417"/>
      <c r="I31" s="417"/>
      <c r="J31" s="417"/>
      <c r="K31" s="289"/>
    </row>
    <row r="32" spans="2:11" ht="15" customHeight="1">
      <c r="B32" s="292"/>
      <c r="C32" s="293"/>
      <c r="D32" s="417" t="s">
        <v>972</v>
      </c>
      <c r="E32" s="417"/>
      <c r="F32" s="417"/>
      <c r="G32" s="417"/>
      <c r="H32" s="417"/>
      <c r="I32" s="417"/>
      <c r="J32" s="417"/>
      <c r="K32" s="289"/>
    </row>
    <row r="33" spans="2:11" ht="15" customHeight="1">
      <c r="B33" s="292"/>
      <c r="C33" s="293"/>
      <c r="D33" s="417" t="s">
        <v>973</v>
      </c>
      <c r="E33" s="417"/>
      <c r="F33" s="417"/>
      <c r="G33" s="417"/>
      <c r="H33" s="417"/>
      <c r="I33" s="417"/>
      <c r="J33" s="417"/>
      <c r="K33" s="289"/>
    </row>
    <row r="34" spans="2:11" ht="15" customHeight="1">
      <c r="B34" s="292"/>
      <c r="C34" s="293"/>
      <c r="D34" s="291"/>
      <c r="E34" s="295" t="s">
        <v>147</v>
      </c>
      <c r="F34" s="291"/>
      <c r="G34" s="417" t="s">
        <v>974</v>
      </c>
      <c r="H34" s="417"/>
      <c r="I34" s="417"/>
      <c r="J34" s="417"/>
      <c r="K34" s="289"/>
    </row>
    <row r="35" spans="2:11" ht="30.75" customHeight="1">
      <c r="B35" s="292"/>
      <c r="C35" s="293"/>
      <c r="D35" s="291"/>
      <c r="E35" s="295" t="s">
        <v>975</v>
      </c>
      <c r="F35" s="291"/>
      <c r="G35" s="417" t="s">
        <v>976</v>
      </c>
      <c r="H35" s="417"/>
      <c r="I35" s="417"/>
      <c r="J35" s="417"/>
      <c r="K35" s="289"/>
    </row>
    <row r="36" spans="2:11" ht="15" customHeight="1">
      <c r="B36" s="292"/>
      <c r="C36" s="293"/>
      <c r="D36" s="291"/>
      <c r="E36" s="295" t="s">
        <v>56</v>
      </c>
      <c r="F36" s="291"/>
      <c r="G36" s="417" t="s">
        <v>977</v>
      </c>
      <c r="H36" s="417"/>
      <c r="I36" s="417"/>
      <c r="J36" s="417"/>
      <c r="K36" s="289"/>
    </row>
    <row r="37" spans="2:11" ht="15" customHeight="1">
      <c r="B37" s="292"/>
      <c r="C37" s="293"/>
      <c r="D37" s="291"/>
      <c r="E37" s="295" t="s">
        <v>148</v>
      </c>
      <c r="F37" s="291"/>
      <c r="G37" s="417" t="s">
        <v>978</v>
      </c>
      <c r="H37" s="417"/>
      <c r="I37" s="417"/>
      <c r="J37" s="417"/>
      <c r="K37" s="289"/>
    </row>
    <row r="38" spans="2:11" ht="15" customHeight="1">
      <c r="B38" s="292"/>
      <c r="C38" s="293"/>
      <c r="D38" s="291"/>
      <c r="E38" s="295" t="s">
        <v>149</v>
      </c>
      <c r="F38" s="291"/>
      <c r="G38" s="417" t="s">
        <v>979</v>
      </c>
      <c r="H38" s="417"/>
      <c r="I38" s="417"/>
      <c r="J38" s="417"/>
      <c r="K38" s="289"/>
    </row>
    <row r="39" spans="2:11" ht="15" customHeight="1">
      <c r="B39" s="292"/>
      <c r="C39" s="293"/>
      <c r="D39" s="291"/>
      <c r="E39" s="295" t="s">
        <v>150</v>
      </c>
      <c r="F39" s="291"/>
      <c r="G39" s="417" t="s">
        <v>980</v>
      </c>
      <c r="H39" s="417"/>
      <c r="I39" s="417"/>
      <c r="J39" s="417"/>
      <c r="K39" s="289"/>
    </row>
    <row r="40" spans="2:11" ht="15" customHeight="1">
      <c r="B40" s="292"/>
      <c r="C40" s="293"/>
      <c r="D40" s="291"/>
      <c r="E40" s="295" t="s">
        <v>981</v>
      </c>
      <c r="F40" s="291"/>
      <c r="G40" s="417" t="s">
        <v>982</v>
      </c>
      <c r="H40" s="417"/>
      <c r="I40" s="417"/>
      <c r="J40" s="417"/>
      <c r="K40" s="289"/>
    </row>
    <row r="41" spans="2:11" ht="15" customHeight="1">
      <c r="B41" s="292"/>
      <c r="C41" s="293"/>
      <c r="D41" s="291"/>
      <c r="E41" s="295"/>
      <c r="F41" s="291"/>
      <c r="G41" s="417" t="s">
        <v>983</v>
      </c>
      <c r="H41" s="417"/>
      <c r="I41" s="417"/>
      <c r="J41" s="417"/>
      <c r="K41" s="289"/>
    </row>
    <row r="42" spans="2:11" ht="15" customHeight="1">
      <c r="B42" s="292"/>
      <c r="C42" s="293"/>
      <c r="D42" s="291"/>
      <c r="E42" s="295" t="s">
        <v>984</v>
      </c>
      <c r="F42" s="291"/>
      <c r="G42" s="417" t="s">
        <v>985</v>
      </c>
      <c r="H42" s="417"/>
      <c r="I42" s="417"/>
      <c r="J42" s="417"/>
      <c r="K42" s="289"/>
    </row>
    <row r="43" spans="2:11" ht="15" customHeight="1">
      <c r="B43" s="292"/>
      <c r="C43" s="293"/>
      <c r="D43" s="291"/>
      <c r="E43" s="295" t="s">
        <v>152</v>
      </c>
      <c r="F43" s="291"/>
      <c r="G43" s="417" t="s">
        <v>986</v>
      </c>
      <c r="H43" s="417"/>
      <c r="I43" s="417"/>
      <c r="J43" s="417"/>
      <c r="K43" s="289"/>
    </row>
    <row r="44" spans="2:11" ht="12.75" customHeight="1">
      <c r="B44" s="292"/>
      <c r="C44" s="293"/>
      <c r="D44" s="291"/>
      <c r="E44" s="291"/>
      <c r="F44" s="291"/>
      <c r="G44" s="291"/>
      <c r="H44" s="291"/>
      <c r="I44" s="291"/>
      <c r="J44" s="291"/>
      <c r="K44" s="289"/>
    </row>
    <row r="45" spans="2:11" ht="15" customHeight="1">
      <c r="B45" s="292"/>
      <c r="C45" s="293"/>
      <c r="D45" s="417" t="s">
        <v>987</v>
      </c>
      <c r="E45" s="417"/>
      <c r="F45" s="417"/>
      <c r="G45" s="417"/>
      <c r="H45" s="417"/>
      <c r="I45" s="417"/>
      <c r="J45" s="417"/>
      <c r="K45" s="289"/>
    </row>
    <row r="46" spans="2:11" ht="15" customHeight="1">
      <c r="B46" s="292"/>
      <c r="C46" s="293"/>
      <c r="D46" s="293"/>
      <c r="E46" s="417" t="s">
        <v>988</v>
      </c>
      <c r="F46" s="417"/>
      <c r="G46" s="417"/>
      <c r="H46" s="417"/>
      <c r="I46" s="417"/>
      <c r="J46" s="417"/>
      <c r="K46" s="289"/>
    </row>
    <row r="47" spans="2:11" ht="15" customHeight="1">
      <c r="B47" s="292"/>
      <c r="C47" s="293"/>
      <c r="D47" s="293"/>
      <c r="E47" s="417" t="s">
        <v>989</v>
      </c>
      <c r="F47" s="417"/>
      <c r="G47" s="417"/>
      <c r="H47" s="417"/>
      <c r="I47" s="417"/>
      <c r="J47" s="417"/>
      <c r="K47" s="289"/>
    </row>
    <row r="48" spans="2:11" ht="15" customHeight="1">
      <c r="B48" s="292"/>
      <c r="C48" s="293"/>
      <c r="D48" s="293"/>
      <c r="E48" s="417" t="s">
        <v>990</v>
      </c>
      <c r="F48" s="417"/>
      <c r="G48" s="417"/>
      <c r="H48" s="417"/>
      <c r="I48" s="417"/>
      <c r="J48" s="417"/>
      <c r="K48" s="289"/>
    </row>
    <row r="49" spans="2:11" ht="15" customHeight="1">
      <c r="B49" s="292"/>
      <c r="C49" s="293"/>
      <c r="D49" s="417" t="s">
        <v>991</v>
      </c>
      <c r="E49" s="417"/>
      <c r="F49" s="417"/>
      <c r="G49" s="417"/>
      <c r="H49" s="417"/>
      <c r="I49" s="417"/>
      <c r="J49" s="417"/>
      <c r="K49" s="289"/>
    </row>
    <row r="50" spans="2:11" ht="25.5" customHeight="1">
      <c r="B50" s="288"/>
      <c r="C50" s="418" t="s">
        <v>992</v>
      </c>
      <c r="D50" s="418"/>
      <c r="E50" s="418"/>
      <c r="F50" s="418"/>
      <c r="G50" s="418"/>
      <c r="H50" s="418"/>
      <c r="I50" s="418"/>
      <c r="J50" s="418"/>
      <c r="K50" s="289"/>
    </row>
    <row r="51" spans="2:11" ht="5.25" customHeight="1">
      <c r="B51" s="288"/>
      <c r="C51" s="290"/>
      <c r="D51" s="290"/>
      <c r="E51" s="290"/>
      <c r="F51" s="290"/>
      <c r="G51" s="290"/>
      <c r="H51" s="290"/>
      <c r="I51" s="290"/>
      <c r="J51" s="290"/>
      <c r="K51" s="289"/>
    </row>
    <row r="52" spans="2:11" ht="15" customHeight="1">
      <c r="B52" s="288"/>
      <c r="C52" s="417" t="s">
        <v>993</v>
      </c>
      <c r="D52" s="417"/>
      <c r="E52" s="417"/>
      <c r="F52" s="417"/>
      <c r="G52" s="417"/>
      <c r="H52" s="417"/>
      <c r="I52" s="417"/>
      <c r="J52" s="417"/>
      <c r="K52" s="289"/>
    </row>
    <row r="53" spans="2:11" ht="15" customHeight="1">
      <c r="B53" s="288"/>
      <c r="C53" s="417" t="s">
        <v>994</v>
      </c>
      <c r="D53" s="417"/>
      <c r="E53" s="417"/>
      <c r="F53" s="417"/>
      <c r="G53" s="417"/>
      <c r="H53" s="417"/>
      <c r="I53" s="417"/>
      <c r="J53" s="417"/>
      <c r="K53" s="289"/>
    </row>
    <row r="54" spans="2:11" ht="12.75" customHeight="1">
      <c r="B54" s="288"/>
      <c r="C54" s="291"/>
      <c r="D54" s="291"/>
      <c r="E54" s="291"/>
      <c r="F54" s="291"/>
      <c r="G54" s="291"/>
      <c r="H54" s="291"/>
      <c r="I54" s="291"/>
      <c r="J54" s="291"/>
      <c r="K54" s="289"/>
    </row>
    <row r="55" spans="2:11" ht="15" customHeight="1">
      <c r="B55" s="288"/>
      <c r="C55" s="417" t="s">
        <v>995</v>
      </c>
      <c r="D55" s="417"/>
      <c r="E55" s="417"/>
      <c r="F55" s="417"/>
      <c r="G55" s="417"/>
      <c r="H55" s="417"/>
      <c r="I55" s="417"/>
      <c r="J55" s="417"/>
      <c r="K55" s="289"/>
    </row>
    <row r="56" spans="2:11" ht="15" customHeight="1">
      <c r="B56" s="288"/>
      <c r="C56" s="293"/>
      <c r="D56" s="417" t="s">
        <v>996</v>
      </c>
      <c r="E56" s="417"/>
      <c r="F56" s="417"/>
      <c r="G56" s="417"/>
      <c r="H56" s="417"/>
      <c r="I56" s="417"/>
      <c r="J56" s="417"/>
      <c r="K56" s="289"/>
    </row>
    <row r="57" spans="2:11" ht="15" customHeight="1">
      <c r="B57" s="288"/>
      <c r="C57" s="293"/>
      <c r="D57" s="417" t="s">
        <v>997</v>
      </c>
      <c r="E57" s="417"/>
      <c r="F57" s="417"/>
      <c r="G57" s="417"/>
      <c r="H57" s="417"/>
      <c r="I57" s="417"/>
      <c r="J57" s="417"/>
      <c r="K57" s="289"/>
    </row>
    <row r="58" spans="2:11" ht="15" customHeight="1">
      <c r="B58" s="288"/>
      <c r="C58" s="293"/>
      <c r="D58" s="417" t="s">
        <v>998</v>
      </c>
      <c r="E58" s="417"/>
      <c r="F58" s="417"/>
      <c r="G58" s="417"/>
      <c r="H58" s="417"/>
      <c r="I58" s="417"/>
      <c r="J58" s="417"/>
      <c r="K58" s="289"/>
    </row>
    <row r="59" spans="2:11" ht="15" customHeight="1">
      <c r="B59" s="288"/>
      <c r="C59" s="293"/>
      <c r="D59" s="417" t="s">
        <v>999</v>
      </c>
      <c r="E59" s="417"/>
      <c r="F59" s="417"/>
      <c r="G59" s="417"/>
      <c r="H59" s="417"/>
      <c r="I59" s="417"/>
      <c r="J59" s="417"/>
      <c r="K59" s="289"/>
    </row>
    <row r="60" spans="2:11" ht="15" customHeight="1">
      <c r="B60" s="288"/>
      <c r="C60" s="293"/>
      <c r="D60" s="416" t="s">
        <v>1000</v>
      </c>
      <c r="E60" s="416"/>
      <c r="F60" s="416"/>
      <c r="G60" s="416"/>
      <c r="H60" s="416"/>
      <c r="I60" s="416"/>
      <c r="J60" s="416"/>
      <c r="K60" s="289"/>
    </row>
    <row r="61" spans="2:11" ht="15" customHeight="1">
      <c r="B61" s="288"/>
      <c r="C61" s="293"/>
      <c r="D61" s="417" t="s">
        <v>1001</v>
      </c>
      <c r="E61" s="417"/>
      <c r="F61" s="417"/>
      <c r="G61" s="417"/>
      <c r="H61" s="417"/>
      <c r="I61" s="417"/>
      <c r="J61" s="417"/>
      <c r="K61" s="289"/>
    </row>
    <row r="62" spans="2:11" ht="12.75" customHeight="1">
      <c r="B62" s="288"/>
      <c r="C62" s="293"/>
      <c r="D62" s="293"/>
      <c r="E62" s="296"/>
      <c r="F62" s="293"/>
      <c r="G62" s="293"/>
      <c r="H62" s="293"/>
      <c r="I62" s="293"/>
      <c r="J62" s="293"/>
      <c r="K62" s="289"/>
    </row>
    <row r="63" spans="2:11" ht="15" customHeight="1">
      <c r="B63" s="288"/>
      <c r="C63" s="293"/>
      <c r="D63" s="417" t="s">
        <v>1002</v>
      </c>
      <c r="E63" s="417"/>
      <c r="F63" s="417"/>
      <c r="G63" s="417"/>
      <c r="H63" s="417"/>
      <c r="I63" s="417"/>
      <c r="J63" s="417"/>
      <c r="K63" s="289"/>
    </row>
    <row r="64" spans="2:11" ht="15" customHeight="1">
      <c r="B64" s="288"/>
      <c r="C64" s="293"/>
      <c r="D64" s="416" t="s">
        <v>1003</v>
      </c>
      <c r="E64" s="416"/>
      <c r="F64" s="416"/>
      <c r="G64" s="416"/>
      <c r="H64" s="416"/>
      <c r="I64" s="416"/>
      <c r="J64" s="416"/>
      <c r="K64" s="289"/>
    </row>
    <row r="65" spans="2:11" ht="15" customHeight="1">
      <c r="B65" s="288"/>
      <c r="C65" s="293"/>
      <c r="D65" s="417" t="s">
        <v>1004</v>
      </c>
      <c r="E65" s="417"/>
      <c r="F65" s="417"/>
      <c r="G65" s="417"/>
      <c r="H65" s="417"/>
      <c r="I65" s="417"/>
      <c r="J65" s="417"/>
      <c r="K65" s="289"/>
    </row>
    <row r="66" spans="2:11" ht="15" customHeight="1">
      <c r="B66" s="288"/>
      <c r="C66" s="293"/>
      <c r="D66" s="417" t="s">
        <v>1005</v>
      </c>
      <c r="E66" s="417"/>
      <c r="F66" s="417"/>
      <c r="G66" s="417"/>
      <c r="H66" s="417"/>
      <c r="I66" s="417"/>
      <c r="J66" s="417"/>
      <c r="K66" s="289"/>
    </row>
    <row r="67" spans="2:11" ht="15" customHeight="1">
      <c r="B67" s="288"/>
      <c r="C67" s="293"/>
      <c r="D67" s="417" t="s">
        <v>1006</v>
      </c>
      <c r="E67" s="417"/>
      <c r="F67" s="417"/>
      <c r="G67" s="417"/>
      <c r="H67" s="417"/>
      <c r="I67" s="417"/>
      <c r="J67" s="417"/>
      <c r="K67" s="289"/>
    </row>
    <row r="68" spans="2:11" ht="15" customHeight="1">
      <c r="B68" s="288"/>
      <c r="C68" s="293"/>
      <c r="D68" s="417" t="s">
        <v>1007</v>
      </c>
      <c r="E68" s="417"/>
      <c r="F68" s="417"/>
      <c r="G68" s="417"/>
      <c r="H68" s="417"/>
      <c r="I68" s="417"/>
      <c r="J68" s="417"/>
      <c r="K68" s="289"/>
    </row>
    <row r="69" spans="2:11" ht="12.75" customHeight="1">
      <c r="B69" s="297"/>
      <c r="C69" s="298"/>
      <c r="D69" s="298"/>
      <c r="E69" s="298"/>
      <c r="F69" s="298"/>
      <c r="G69" s="298"/>
      <c r="H69" s="298"/>
      <c r="I69" s="298"/>
      <c r="J69" s="298"/>
      <c r="K69" s="299"/>
    </row>
    <row r="70" spans="2:11" ht="18.75" customHeight="1">
      <c r="B70" s="300"/>
      <c r="C70" s="300"/>
      <c r="D70" s="300"/>
      <c r="E70" s="300"/>
      <c r="F70" s="300"/>
      <c r="G70" s="300"/>
      <c r="H70" s="300"/>
      <c r="I70" s="300"/>
      <c r="J70" s="300"/>
      <c r="K70" s="301"/>
    </row>
    <row r="71" spans="2:11" ht="18.75" customHeight="1">
      <c r="B71" s="301"/>
      <c r="C71" s="301"/>
      <c r="D71" s="301"/>
      <c r="E71" s="301"/>
      <c r="F71" s="301"/>
      <c r="G71" s="301"/>
      <c r="H71" s="301"/>
      <c r="I71" s="301"/>
      <c r="J71" s="301"/>
      <c r="K71" s="301"/>
    </row>
    <row r="72" spans="2:11" ht="7.5" customHeight="1">
      <c r="B72" s="302"/>
      <c r="C72" s="303"/>
      <c r="D72" s="303"/>
      <c r="E72" s="303"/>
      <c r="F72" s="303"/>
      <c r="G72" s="303"/>
      <c r="H72" s="303"/>
      <c r="I72" s="303"/>
      <c r="J72" s="303"/>
      <c r="K72" s="304"/>
    </row>
    <row r="73" spans="2:11" ht="45" customHeight="1">
      <c r="B73" s="305"/>
      <c r="C73" s="415" t="s">
        <v>130</v>
      </c>
      <c r="D73" s="415"/>
      <c r="E73" s="415"/>
      <c r="F73" s="415"/>
      <c r="G73" s="415"/>
      <c r="H73" s="415"/>
      <c r="I73" s="415"/>
      <c r="J73" s="415"/>
      <c r="K73" s="306"/>
    </row>
    <row r="74" spans="2:11" ht="17.25" customHeight="1">
      <c r="B74" s="305"/>
      <c r="C74" s="307" t="s">
        <v>1008</v>
      </c>
      <c r="D74" s="307"/>
      <c r="E74" s="307"/>
      <c r="F74" s="307" t="s">
        <v>1009</v>
      </c>
      <c r="G74" s="308"/>
      <c r="H74" s="307" t="s">
        <v>148</v>
      </c>
      <c r="I74" s="307" t="s">
        <v>60</v>
      </c>
      <c r="J74" s="307" t="s">
        <v>1010</v>
      </c>
      <c r="K74" s="306"/>
    </row>
    <row r="75" spans="2:11" ht="17.25" customHeight="1">
      <c r="B75" s="305"/>
      <c r="C75" s="309" t="s">
        <v>1011</v>
      </c>
      <c r="D75" s="309"/>
      <c r="E75" s="309"/>
      <c r="F75" s="310" t="s">
        <v>1012</v>
      </c>
      <c r="G75" s="311"/>
      <c r="H75" s="309"/>
      <c r="I75" s="309"/>
      <c r="J75" s="309" t="s">
        <v>1013</v>
      </c>
      <c r="K75" s="306"/>
    </row>
    <row r="76" spans="2:11" ht="5.25" customHeight="1">
      <c r="B76" s="305"/>
      <c r="C76" s="312"/>
      <c r="D76" s="312"/>
      <c r="E76" s="312"/>
      <c r="F76" s="312"/>
      <c r="G76" s="313"/>
      <c r="H76" s="312"/>
      <c r="I76" s="312"/>
      <c r="J76" s="312"/>
      <c r="K76" s="306"/>
    </row>
    <row r="77" spans="2:11" ht="15" customHeight="1">
      <c r="B77" s="305"/>
      <c r="C77" s="295" t="s">
        <v>56</v>
      </c>
      <c r="D77" s="312"/>
      <c r="E77" s="312"/>
      <c r="F77" s="314" t="s">
        <v>1014</v>
      </c>
      <c r="G77" s="313"/>
      <c r="H77" s="295" t="s">
        <v>1015</v>
      </c>
      <c r="I77" s="295" t="s">
        <v>1016</v>
      </c>
      <c r="J77" s="295">
        <v>20</v>
      </c>
      <c r="K77" s="306"/>
    </row>
    <row r="78" spans="2:11" ht="15" customHeight="1">
      <c r="B78" s="305"/>
      <c r="C78" s="295" t="s">
        <v>1017</v>
      </c>
      <c r="D78" s="295"/>
      <c r="E78" s="295"/>
      <c r="F78" s="314" t="s">
        <v>1014</v>
      </c>
      <c r="G78" s="313"/>
      <c r="H78" s="295" t="s">
        <v>1018</v>
      </c>
      <c r="I78" s="295" t="s">
        <v>1016</v>
      </c>
      <c r="J78" s="295">
        <v>120</v>
      </c>
      <c r="K78" s="306"/>
    </row>
    <row r="79" spans="2:11" ht="15" customHeight="1">
      <c r="B79" s="315"/>
      <c r="C79" s="295" t="s">
        <v>1019</v>
      </c>
      <c r="D79" s="295"/>
      <c r="E79" s="295"/>
      <c r="F79" s="314" t="s">
        <v>1020</v>
      </c>
      <c r="G79" s="313"/>
      <c r="H79" s="295" t="s">
        <v>1021</v>
      </c>
      <c r="I79" s="295" t="s">
        <v>1016</v>
      </c>
      <c r="J79" s="295">
        <v>50</v>
      </c>
      <c r="K79" s="306"/>
    </row>
    <row r="80" spans="2:11" ht="15" customHeight="1">
      <c r="B80" s="315"/>
      <c r="C80" s="295" t="s">
        <v>1022</v>
      </c>
      <c r="D80" s="295"/>
      <c r="E80" s="295"/>
      <c r="F80" s="314" t="s">
        <v>1014</v>
      </c>
      <c r="G80" s="313"/>
      <c r="H80" s="295" t="s">
        <v>1023</v>
      </c>
      <c r="I80" s="295" t="s">
        <v>1024</v>
      </c>
      <c r="J80" s="295"/>
      <c r="K80" s="306"/>
    </row>
    <row r="81" spans="2:11" ht="15" customHeight="1">
      <c r="B81" s="315"/>
      <c r="C81" s="316" t="s">
        <v>1025</v>
      </c>
      <c r="D81" s="316"/>
      <c r="E81" s="316"/>
      <c r="F81" s="317" t="s">
        <v>1020</v>
      </c>
      <c r="G81" s="316"/>
      <c r="H81" s="316" t="s">
        <v>1026</v>
      </c>
      <c r="I81" s="316" t="s">
        <v>1016</v>
      </c>
      <c r="J81" s="316">
        <v>15</v>
      </c>
      <c r="K81" s="306"/>
    </row>
    <row r="82" spans="2:11" ht="15" customHeight="1">
      <c r="B82" s="315"/>
      <c r="C82" s="316" t="s">
        <v>1027</v>
      </c>
      <c r="D82" s="316"/>
      <c r="E82" s="316"/>
      <c r="F82" s="317" t="s">
        <v>1020</v>
      </c>
      <c r="G82" s="316"/>
      <c r="H82" s="316" t="s">
        <v>1028</v>
      </c>
      <c r="I82" s="316" t="s">
        <v>1016</v>
      </c>
      <c r="J82" s="316">
        <v>15</v>
      </c>
      <c r="K82" s="306"/>
    </row>
    <row r="83" spans="2:11" ht="15" customHeight="1">
      <c r="B83" s="315"/>
      <c r="C83" s="316" t="s">
        <v>1029</v>
      </c>
      <c r="D83" s="316"/>
      <c r="E83" s="316"/>
      <c r="F83" s="317" t="s">
        <v>1020</v>
      </c>
      <c r="G83" s="316"/>
      <c r="H83" s="316" t="s">
        <v>1030</v>
      </c>
      <c r="I83" s="316" t="s">
        <v>1016</v>
      </c>
      <c r="J83" s="316">
        <v>20</v>
      </c>
      <c r="K83" s="306"/>
    </row>
    <row r="84" spans="2:11" ht="15" customHeight="1">
      <c r="B84" s="315"/>
      <c r="C84" s="316" t="s">
        <v>1031</v>
      </c>
      <c r="D84" s="316"/>
      <c r="E84" s="316"/>
      <c r="F84" s="317" t="s">
        <v>1020</v>
      </c>
      <c r="G84" s="316"/>
      <c r="H84" s="316" t="s">
        <v>1032</v>
      </c>
      <c r="I84" s="316" t="s">
        <v>1016</v>
      </c>
      <c r="J84" s="316">
        <v>20</v>
      </c>
      <c r="K84" s="306"/>
    </row>
    <row r="85" spans="2:11" ht="15" customHeight="1">
      <c r="B85" s="315"/>
      <c r="C85" s="295" t="s">
        <v>1033</v>
      </c>
      <c r="D85" s="295"/>
      <c r="E85" s="295"/>
      <c r="F85" s="314" t="s">
        <v>1020</v>
      </c>
      <c r="G85" s="313"/>
      <c r="H85" s="295" t="s">
        <v>1034</v>
      </c>
      <c r="I85" s="295" t="s">
        <v>1016</v>
      </c>
      <c r="J85" s="295">
        <v>50</v>
      </c>
      <c r="K85" s="306"/>
    </row>
    <row r="86" spans="2:11" ht="15" customHeight="1">
      <c r="B86" s="315"/>
      <c r="C86" s="295" t="s">
        <v>1035</v>
      </c>
      <c r="D86" s="295"/>
      <c r="E86" s="295"/>
      <c r="F86" s="314" t="s">
        <v>1020</v>
      </c>
      <c r="G86" s="313"/>
      <c r="H86" s="295" t="s">
        <v>1036</v>
      </c>
      <c r="I86" s="295" t="s">
        <v>1016</v>
      </c>
      <c r="J86" s="295">
        <v>20</v>
      </c>
      <c r="K86" s="306"/>
    </row>
    <row r="87" spans="2:11" ht="15" customHeight="1">
      <c r="B87" s="315"/>
      <c r="C87" s="295" t="s">
        <v>1037</v>
      </c>
      <c r="D87" s="295"/>
      <c r="E87" s="295"/>
      <c r="F87" s="314" t="s">
        <v>1020</v>
      </c>
      <c r="G87" s="313"/>
      <c r="H87" s="295" t="s">
        <v>1038</v>
      </c>
      <c r="I87" s="295" t="s">
        <v>1016</v>
      </c>
      <c r="J87" s="295">
        <v>20</v>
      </c>
      <c r="K87" s="306"/>
    </row>
    <row r="88" spans="2:11" ht="15" customHeight="1">
      <c r="B88" s="315"/>
      <c r="C88" s="295" t="s">
        <v>1039</v>
      </c>
      <c r="D88" s="295"/>
      <c r="E88" s="295"/>
      <c r="F88" s="314" t="s">
        <v>1020</v>
      </c>
      <c r="G88" s="313"/>
      <c r="H88" s="295" t="s">
        <v>1040</v>
      </c>
      <c r="I88" s="295" t="s">
        <v>1016</v>
      </c>
      <c r="J88" s="295">
        <v>50</v>
      </c>
      <c r="K88" s="306"/>
    </row>
    <row r="89" spans="2:11" ht="15" customHeight="1">
      <c r="B89" s="315"/>
      <c r="C89" s="295" t="s">
        <v>1041</v>
      </c>
      <c r="D89" s="295"/>
      <c r="E89" s="295"/>
      <c r="F89" s="314" t="s">
        <v>1020</v>
      </c>
      <c r="G89" s="313"/>
      <c r="H89" s="295" t="s">
        <v>1041</v>
      </c>
      <c r="I89" s="295" t="s">
        <v>1016</v>
      </c>
      <c r="J89" s="295">
        <v>50</v>
      </c>
      <c r="K89" s="306"/>
    </row>
    <row r="90" spans="2:11" ht="15" customHeight="1">
      <c r="B90" s="315"/>
      <c r="C90" s="295" t="s">
        <v>153</v>
      </c>
      <c r="D90" s="295"/>
      <c r="E90" s="295"/>
      <c r="F90" s="314" t="s">
        <v>1020</v>
      </c>
      <c r="G90" s="313"/>
      <c r="H90" s="295" t="s">
        <v>1042</v>
      </c>
      <c r="I90" s="295" t="s">
        <v>1016</v>
      </c>
      <c r="J90" s="295">
        <v>255</v>
      </c>
      <c r="K90" s="306"/>
    </row>
    <row r="91" spans="2:11" ht="15" customHeight="1">
      <c r="B91" s="315"/>
      <c r="C91" s="295" t="s">
        <v>1043</v>
      </c>
      <c r="D91" s="295"/>
      <c r="E91" s="295"/>
      <c r="F91" s="314" t="s">
        <v>1014</v>
      </c>
      <c r="G91" s="313"/>
      <c r="H91" s="295" t="s">
        <v>1044</v>
      </c>
      <c r="I91" s="295" t="s">
        <v>1045</v>
      </c>
      <c r="J91" s="295"/>
      <c r="K91" s="306"/>
    </row>
    <row r="92" spans="2:11" ht="15" customHeight="1">
      <c r="B92" s="315"/>
      <c r="C92" s="295" t="s">
        <v>1046</v>
      </c>
      <c r="D92" s="295"/>
      <c r="E92" s="295"/>
      <c r="F92" s="314" t="s">
        <v>1014</v>
      </c>
      <c r="G92" s="313"/>
      <c r="H92" s="295" t="s">
        <v>1047</v>
      </c>
      <c r="I92" s="295" t="s">
        <v>1048</v>
      </c>
      <c r="J92" s="295"/>
      <c r="K92" s="306"/>
    </row>
    <row r="93" spans="2:11" ht="15" customHeight="1">
      <c r="B93" s="315"/>
      <c r="C93" s="295" t="s">
        <v>1049</v>
      </c>
      <c r="D93" s="295"/>
      <c r="E93" s="295"/>
      <c r="F93" s="314" t="s">
        <v>1014</v>
      </c>
      <c r="G93" s="313"/>
      <c r="H93" s="295" t="s">
        <v>1049</v>
      </c>
      <c r="I93" s="295" t="s">
        <v>1048</v>
      </c>
      <c r="J93" s="295"/>
      <c r="K93" s="306"/>
    </row>
    <row r="94" spans="2:11" ht="15" customHeight="1">
      <c r="B94" s="315"/>
      <c r="C94" s="295" t="s">
        <v>41</v>
      </c>
      <c r="D94" s="295"/>
      <c r="E94" s="295"/>
      <c r="F94" s="314" t="s">
        <v>1014</v>
      </c>
      <c r="G94" s="313"/>
      <c r="H94" s="295" t="s">
        <v>1050</v>
      </c>
      <c r="I94" s="295" t="s">
        <v>1048</v>
      </c>
      <c r="J94" s="295"/>
      <c r="K94" s="306"/>
    </row>
    <row r="95" spans="2:11" ht="15" customHeight="1">
      <c r="B95" s="315"/>
      <c r="C95" s="295" t="s">
        <v>51</v>
      </c>
      <c r="D95" s="295"/>
      <c r="E95" s="295"/>
      <c r="F95" s="314" t="s">
        <v>1014</v>
      </c>
      <c r="G95" s="313"/>
      <c r="H95" s="295" t="s">
        <v>1051</v>
      </c>
      <c r="I95" s="295" t="s">
        <v>1048</v>
      </c>
      <c r="J95" s="295"/>
      <c r="K95" s="306"/>
    </row>
    <row r="96" spans="2:11" ht="15" customHeight="1">
      <c r="B96" s="318"/>
      <c r="C96" s="319"/>
      <c r="D96" s="319"/>
      <c r="E96" s="319"/>
      <c r="F96" s="319"/>
      <c r="G96" s="319"/>
      <c r="H96" s="319"/>
      <c r="I96" s="319"/>
      <c r="J96" s="319"/>
      <c r="K96" s="320"/>
    </row>
    <row r="97" spans="2:11" ht="18.75" customHeight="1">
      <c r="B97" s="321"/>
      <c r="C97" s="322"/>
      <c r="D97" s="322"/>
      <c r="E97" s="322"/>
      <c r="F97" s="322"/>
      <c r="G97" s="322"/>
      <c r="H97" s="322"/>
      <c r="I97" s="322"/>
      <c r="J97" s="322"/>
      <c r="K97" s="321"/>
    </row>
    <row r="98" spans="2:11" ht="18.75" customHeight="1">
      <c r="B98" s="301"/>
      <c r="C98" s="301"/>
      <c r="D98" s="301"/>
      <c r="E98" s="301"/>
      <c r="F98" s="301"/>
      <c r="G98" s="301"/>
      <c r="H98" s="301"/>
      <c r="I98" s="301"/>
      <c r="J98" s="301"/>
      <c r="K98" s="301"/>
    </row>
    <row r="99" spans="2:11" ht="7.5" customHeight="1">
      <c r="B99" s="302"/>
      <c r="C99" s="303"/>
      <c r="D99" s="303"/>
      <c r="E99" s="303"/>
      <c r="F99" s="303"/>
      <c r="G99" s="303"/>
      <c r="H99" s="303"/>
      <c r="I99" s="303"/>
      <c r="J99" s="303"/>
      <c r="K99" s="304"/>
    </row>
    <row r="100" spans="2:11" ht="45" customHeight="1">
      <c r="B100" s="305"/>
      <c r="C100" s="415" t="s">
        <v>1052</v>
      </c>
      <c r="D100" s="415"/>
      <c r="E100" s="415"/>
      <c r="F100" s="415"/>
      <c r="G100" s="415"/>
      <c r="H100" s="415"/>
      <c r="I100" s="415"/>
      <c r="J100" s="415"/>
      <c r="K100" s="306"/>
    </row>
    <row r="101" spans="2:11" ht="17.25" customHeight="1">
      <c r="B101" s="305"/>
      <c r="C101" s="307" t="s">
        <v>1008</v>
      </c>
      <c r="D101" s="307"/>
      <c r="E101" s="307"/>
      <c r="F101" s="307" t="s">
        <v>1009</v>
      </c>
      <c r="G101" s="308"/>
      <c r="H101" s="307" t="s">
        <v>148</v>
      </c>
      <c r="I101" s="307" t="s">
        <v>60</v>
      </c>
      <c r="J101" s="307" t="s">
        <v>1010</v>
      </c>
      <c r="K101" s="306"/>
    </row>
    <row r="102" spans="2:11" ht="17.25" customHeight="1">
      <c r="B102" s="305"/>
      <c r="C102" s="309" t="s">
        <v>1011</v>
      </c>
      <c r="D102" s="309"/>
      <c r="E102" s="309"/>
      <c r="F102" s="310" t="s">
        <v>1012</v>
      </c>
      <c r="G102" s="311"/>
      <c r="H102" s="309"/>
      <c r="I102" s="309"/>
      <c r="J102" s="309" t="s">
        <v>1013</v>
      </c>
      <c r="K102" s="306"/>
    </row>
    <row r="103" spans="2:11" ht="5.25" customHeight="1">
      <c r="B103" s="305"/>
      <c r="C103" s="307"/>
      <c r="D103" s="307"/>
      <c r="E103" s="307"/>
      <c r="F103" s="307"/>
      <c r="G103" s="323"/>
      <c r="H103" s="307"/>
      <c r="I103" s="307"/>
      <c r="J103" s="307"/>
      <c r="K103" s="306"/>
    </row>
    <row r="104" spans="2:11" ht="15" customHeight="1">
      <c r="B104" s="305"/>
      <c r="C104" s="295" t="s">
        <v>56</v>
      </c>
      <c r="D104" s="312"/>
      <c r="E104" s="312"/>
      <c r="F104" s="314" t="s">
        <v>1014</v>
      </c>
      <c r="G104" s="323"/>
      <c r="H104" s="295" t="s">
        <v>1053</v>
      </c>
      <c r="I104" s="295" t="s">
        <v>1016</v>
      </c>
      <c r="J104" s="295">
        <v>20</v>
      </c>
      <c r="K104" s="306"/>
    </row>
    <row r="105" spans="2:11" ht="15" customHeight="1">
      <c r="B105" s="305"/>
      <c r="C105" s="295" t="s">
        <v>1017</v>
      </c>
      <c r="D105" s="295"/>
      <c r="E105" s="295"/>
      <c r="F105" s="314" t="s">
        <v>1014</v>
      </c>
      <c r="G105" s="295"/>
      <c r="H105" s="295" t="s">
        <v>1053</v>
      </c>
      <c r="I105" s="295" t="s">
        <v>1016</v>
      </c>
      <c r="J105" s="295">
        <v>120</v>
      </c>
      <c r="K105" s="306"/>
    </row>
    <row r="106" spans="2:11" ht="15" customHeight="1">
      <c r="B106" s="315"/>
      <c r="C106" s="295" t="s">
        <v>1019</v>
      </c>
      <c r="D106" s="295"/>
      <c r="E106" s="295"/>
      <c r="F106" s="314" t="s">
        <v>1020</v>
      </c>
      <c r="G106" s="295"/>
      <c r="H106" s="295" t="s">
        <v>1053</v>
      </c>
      <c r="I106" s="295" t="s">
        <v>1016</v>
      </c>
      <c r="J106" s="295">
        <v>50</v>
      </c>
      <c r="K106" s="306"/>
    </row>
    <row r="107" spans="2:11" ht="15" customHeight="1">
      <c r="B107" s="315"/>
      <c r="C107" s="295" t="s">
        <v>1022</v>
      </c>
      <c r="D107" s="295"/>
      <c r="E107" s="295"/>
      <c r="F107" s="314" t="s">
        <v>1014</v>
      </c>
      <c r="G107" s="295"/>
      <c r="H107" s="295" t="s">
        <v>1053</v>
      </c>
      <c r="I107" s="295" t="s">
        <v>1024</v>
      </c>
      <c r="J107" s="295"/>
      <c r="K107" s="306"/>
    </row>
    <row r="108" spans="2:11" ht="15" customHeight="1">
      <c r="B108" s="315"/>
      <c r="C108" s="295" t="s">
        <v>1033</v>
      </c>
      <c r="D108" s="295"/>
      <c r="E108" s="295"/>
      <c r="F108" s="314" t="s">
        <v>1020</v>
      </c>
      <c r="G108" s="295"/>
      <c r="H108" s="295" t="s">
        <v>1053</v>
      </c>
      <c r="I108" s="295" t="s">
        <v>1016</v>
      </c>
      <c r="J108" s="295">
        <v>50</v>
      </c>
      <c r="K108" s="306"/>
    </row>
    <row r="109" spans="2:11" ht="15" customHeight="1">
      <c r="B109" s="315"/>
      <c r="C109" s="295" t="s">
        <v>1041</v>
      </c>
      <c r="D109" s="295"/>
      <c r="E109" s="295"/>
      <c r="F109" s="314" t="s">
        <v>1020</v>
      </c>
      <c r="G109" s="295"/>
      <c r="H109" s="295" t="s">
        <v>1053</v>
      </c>
      <c r="I109" s="295" t="s">
        <v>1016</v>
      </c>
      <c r="J109" s="295">
        <v>50</v>
      </c>
      <c r="K109" s="306"/>
    </row>
    <row r="110" spans="2:11" ht="15" customHeight="1">
      <c r="B110" s="315"/>
      <c r="C110" s="295" t="s">
        <v>1039</v>
      </c>
      <c r="D110" s="295"/>
      <c r="E110" s="295"/>
      <c r="F110" s="314" t="s">
        <v>1020</v>
      </c>
      <c r="G110" s="295"/>
      <c r="H110" s="295" t="s">
        <v>1053</v>
      </c>
      <c r="I110" s="295" t="s">
        <v>1016</v>
      </c>
      <c r="J110" s="295">
        <v>50</v>
      </c>
      <c r="K110" s="306"/>
    </row>
    <row r="111" spans="2:11" ht="15" customHeight="1">
      <c r="B111" s="315"/>
      <c r="C111" s="295" t="s">
        <v>56</v>
      </c>
      <c r="D111" s="295"/>
      <c r="E111" s="295"/>
      <c r="F111" s="314" t="s">
        <v>1014</v>
      </c>
      <c r="G111" s="295"/>
      <c r="H111" s="295" t="s">
        <v>1054</v>
      </c>
      <c r="I111" s="295" t="s">
        <v>1016</v>
      </c>
      <c r="J111" s="295">
        <v>20</v>
      </c>
      <c r="K111" s="306"/>
    </row>
    <row r="112" spans="2:11" ht="15" customHeight="1">
      <c r="B112" s="315"/>
      <c r="C112" s="295" t="s">
        <v>1055</v>
      </c>
      <c r="D112" s="295"/>
      <c r="E112" s="295"/>
      <c r="F112" s="314" t="s">
        <v>1014</v>
      </c>
      <c r="G112" s="295"/>
      <c r="H112" s="295" t="s">
        <v>1056</v>
      </c>
      <c r="I112" s="295" t="s">
        <v>1016</v>
      </c>
      <c r="J112" s="295">
        <v>120</v>
      </c>
      <c r="K112" s="306"/>
    </row>
    <row r="113" spans="2:11" ht="15" customHeight="1">
      <c r="B113" s="315"/>
      <c r="C113" s="295" t="s">
        <v>41</v>
      </c>
      <c r="D113" s="295"/>
      <c r="E113" s="295"/>
      <c r="F113" s="314" t="s">
        <v>1014</v>
      </c>
      <c r="G113" s="295"/>
      <c r="H113" s="295" t="s">
        <v>1057</v>
      </c>
      <c r="I113" s="295" t="s">
        <v>1048</v>
      </c>
      <c r="J113" s="295"/>
      <c r="K113" s="306"/>
    </row>
    <row r="114" spans="2:11" ht="15" customHeight="1">
      <c r="B114" s="315"/>
      <c r="C114" s="295" t="s">
        <v>51</v>
      </c>
      <c r="D114" s="295"/>
      <c r="E114" s="295"/>
      <c r="F114" s="314" t="s">
        <v>1014</v>
      </c>
      <c r="G114" s="295"/>
      <c r="H114" s="295" t="s">
        <v>1058</v>
      </c>
      <c r="I114" s="295" t="s">
        <v>1048</v>
      </c>
      <c r="J114" s="295"/>
      <c r="K114" s="306"/>
    </row>
    <row r="115" spans="2:11" ht="15" customHeight="1">
      <c r="B115" s="315"/>
      <c r="C115" s="295" t="s">
        <v>60</v>
      </c>
      <c r="D115" s="295"/>
      <c r="E115" s="295"/>
      <c r="F115" s="314" t="s">
        <v>1014</v>
      </c>
      <c r="G115" s="295"/>
      <c r="H115" s="295" t="s">
        <v>1059</v>
      </c>
      <c r="I115" s="295" t="s">
        <v>1060</v>
      </c>
      <c r="J115" s="295"/>
      <c r="K115" s="306"/>
    </row>
    <row r="116" spans="2:11" ht="15" customHeight="1">
      <c r="B116" s="318"/>
      <c r="C116" s="324"/>
      <c r="D116" s="324"/>
      <c r="E116" s="324"/>
      <c r="F116" s="324"/>
      <c r="G116" s="324"/>
      <c r="H116" s="324"/>
      <c r="I116" s="324"/>
      <c r="J116" s="324"/>
      <c r="K116" s="320"/>
    </row>
    <row r="117" spans="2:11" ht="18.75" customHeight="1">
      <c r="B117" s="325"/>
      <c r="C117" s="291"/>
      <c r="D117" s="291"/>
      <c r="E117" s="291"/>
      <c r="F117" s="326"/>
      <c r="G117" s="291"/>
      <c r="H117" s="291"/>
      <c r="I117" s="291"/>
      <c r="J117" s="291"/>
      <c r="K117" s="325"/>
    </row>
    <row r="118" spans="2:11" ht="18.75" customHeight="1">
      <c r="B118" s="301"/>
      <c r="C118" s="301"/>
      <c r="D118" s="301"/>
      <c r="E118" s="301"/>
      <c r="F118" s="301"/>
      <c r="G118" s="301"/>
      <c r="H118" s="301"/>
      <c r="I118" s="301"/>
      <c r="J118" s="301"/>
      <c r="K118" s="301"/>
    </row>
    <row r="119" spans="2:11" ht="7.5" customHeight="1">
      <c r="B119" s="327"/>
      <c r="C119" s="328"/>
      <c r="D119" s="328"/>
      <c r="E119" s="328"/>
      <c r="F119" s="328"/>
      <c r="G119" s="328"/>
      <c r="H119" s="328"/>
      <c r="I119" s="328"/>
      <c r="J119" s="328"/>
      <c r="K119" s="329"/>
    </row>
    <row r="120" spans="2:11" ht="45" customHeight="1">
      <c r="B120" s="330"/>
      <c r="C120" s="414" t="s">
        <v>1061</v>
      </c>
      <c r="D120" s="414"/>
      <c r="E120" s="414"/>
      <c r="F120" s="414"/>
      <c r="G120" s="414"/>
      <c r="H120" s="414"/>
      <c r="I120" s="414"/>
      <c r="J120" s="414"/>
      <c r="K120" s="331"/>
    </row>
    <row r="121" spans="2:11" ht="17.25" customHeight="1">
      <c r="B121" s="332"/>
      <c r="C121" s="307" t="s">
        <v>1008</v>
      </c>
      <c r="D121" s="307"/>
      <c r="E121" s="307"/>
      <c r="F121" s="307" t="s">
        <v>1009</v>
      </c>
      <c r="G121" s="308"/>
      <c r="H121" s="307" t="s">
        <v>148</v>
      </c>
      <c r="I121" s="307" t="s">
        <v>60</v>
      </c>
      <c r="J121" s="307" t="s">
        <v>1010</v>
      </c>
      <c r="K121" s="333"/>
    </row>
    <row r="122" spans="2:11" ht="17.25" customHeight="1">
      <c r="B122" s="332"/>
      <c r="C122" s="309" t="s">
        <v>1011</v>
      </c>
      <c r="D122" s="309"/>
      <c r="E122" s="309"/>
      <c r="F122" s="310" t="s">
        <v>1012</v>
      </c>
      <c r="G122" s="311"/>
      <c r="H122" s="309"/>
      <c r="I122" s="309"/>
      <c r="J122" s="309" t="s">
        <v>1013</v>
      </c>
      <c r="K122" s="333"/>
    </row>
    <row r="123" spans="2:11" ht="5.25" customHeight="1">
      <c r="B123" s="334"/>
      <c r="C123" s="312"/>
      <c r="D123" s="312"/>
      <c r="E123" s="312"/>
      <c r="F123" s="312"/>
      <c r="G123" s="295"/>
      <c r="H123" s="312"/>
      <c r="I123" s="312"/>
      <c r="J123" s="312"/>
      <c r="K123" s="335"/>
    </row>
    <row r="124" spans="2:11" ht="15" customHeight="1">
      <c r="B124" s="334"/>
      <c r="C124" s="295" t="s">
        <v>1017</v>
      </c>
      <c r="D124" s="312"/>
      <c r="E124" s="312"/>
      <c r="F124" s="314" t="s">
        <v>1014</v>
      </c>
      <c r="G124" s="295"/>
      <c r="H124" s="295" t="s">
        <v>1053</v>
      </c>
      <c r="I124" s="295" t="s">
        <v>1016</v>
      </c>
      <c r="J124" s="295">
        <v>120</v>
      </c>
      <c r="K124" s="336"/>
    </row>
    <row r="125" spans="2:11" ht="15" customHeight="1">
      <c r="B125" s="334"/>
      <c r="C125" s="295" t="s">
        <v>1062</v>
      </c>
      <c r="D125" s="295"/>
      <c r="E125" s="295"/>
      <c r="F125" s="314" t="s">
        <v>1014</v>
      </c>
      <c r="G125" s="295"/>
      <c r="H125" s="295" t="s">
        <v>1063</v>
      </c>
      <c r="I125" s="295" t="s">
        <v>1016</v>
      </c>
      <c r="J125" s="295" t="s">
        <v>1064</v>
      </c>
      <c r="K125" s="336"/>
    </row>
    <row r="126" spans="2:11" ht="15" customHeight="1">
      <c r="B126" s="334"/>
      <c r="C126" s="295" t="s">
        <v>87</v>
      </c>
      <c r="D126" s="295"/>
      <c r="E126" s="295"/>
      <c r="F126" s="314" t="s">
        <v>1014</v>
      </c>
      <c r="G126" s="295"/>
      <c r="H126" s="295" t="s">
        <v>1065</v>
      </c>
      <c r="I126" s="295" t="s">
        <v>1016</v>
      </c>
      <c r="J126" s="295" t="s">
        <v>1064</v>
      </c>
      <c r="K126" s="336"/>
    </row>
    <row r="127" spans="2:11" ht="15" customHeight="1">
      <c r="B127" s="334"/>
      <c r="C127" s="295" t="s">
        <v>1025</v>
      </c>
      <c r="D127" s="295"/>
      <c r="E127" s="295"/>
      <c r="F127" s="314" t="s">
        <v>1020</v>
      </c>
      <c r="G127" s="295"/>
      <c r="H127" s="295" t="s">
        <v>1026</v>
      </c>
      <c r="I127" s="295" t="s">
        <v>1016</v>
      </c>
      <c r="J127" s="295">
        <v>15</v>
      </c>
      <c r="K127" s="336"/>
    </row>
    <row r="128" spans="2:11" ht="15" customHeight="1">
      <c r="B128" s="334"/>
      <c r="C128" s="316" t="s">
        <v>1027</v>
      </c>
      <c r="D128" s="316"/>
      <c r="E128" s="316"/>
      <c r="F128" s="317" t="s">
        <v>1020</v>
      </c>
      <c r="G128" s="316"/>
      <c r="H128" s="316" t="s">
        <v>1028</v>
      </c>
      <c r="I128" s="316" t="s">
        <v>1016</v>
      </c>
      <c r="J128" s="316">
        <v>15</v>
      </c>
      <c r="K128" s="336"/>
    </row>
    <row r="129" spans="2:11" ht="15" customHeight="1">
      <c r="B129" s="334"/>
      <c r="C129" s="316" t="s">
        <v>1029</v>
      </c>
      <c r="D129" s="316"/>
      <c r="E129" s="316"/>
      <c r="F129" s="317" t="s">
        <v>1020</v>
      </c>
      <c r="G129" s="316"/>
      <c r="H129" s="316" t="s">
        <v>1030</v>
      </c>
      <c r="I129" s="316" t="s">
        <v>1016</v>
      </c>
      <c r="J129" s="316">
        <v>20</v>
      </c>
      <c r="K129" s="336"/>
    </row>
    <row r="130" spans="2:11" ht="15" customHeight="1">
      <c r="B130" s="334"/>
      <c r="C130" s="316" t="s">
        <v>1031</v>
      </c>
      <c r="D130" s="316"/>
      <c r="E130" s="316"/>
      <c r="F130" s="317" t="s">
        <v>1020</v>
      </c>
      <c r="G130" s="316"/>
      <c r="H130" s="316" t="s">
        <v>1032</v>
      </c>
      <c r="I130" s="316" t="s">
        <v>1016</v>
      </c>
      <c r="J130" s="316">
        <v>20</v>
      </c>
      <c r="K130" s="336"/>
    </row>
    <row r="131" spans="2:11" ht="15" customHeight="1">
      <c r="B131" s="334"/>
      <c r="C131" s="295" t="s">
        <v>1019</v>
      </c>
      <c r="D131" s="295"/>
      <c r="E131" s="295"/>
      <c r="F131" s="314" t="s">
        <v>1020</v>
      </c>
      <c r="G131" s="295"/>
      <c r="H131" s="295" t="s">
        <v>1053</v>
      </c>
      <c r="I131" s="295" t="s">
        <v>1016</v>
      </c>
      <c r="J131" s="295">
        <v>50</v>
      </c>
      <c r="K131" s="336"/>
    </row>
    <row r="132" spans="2:11" ht="15" customHeight="1">
      <c r="B132" s="334"/>
      <c r="C132" s="295" t="s">
        <v>1033</v>
      </c>
      <c r="D132" s="295"/>
      <c r="E132" s="295"/>
      <c r="F132" s="314" t="s">
        <v>1020</v>
      </c>
      <c r="G132" s="295"/>
      <c r="H132" s="295" t="s">
        <v>1053</v>
      </c>
      <c r="I132" s="295" t="s">
        <v>1016</v>
      </c>
      <c r="J132" s="295">
        <v>50</v>
      </c>
      <c r="K132" s="336"/>
    </row>
    <row r="133" spans="2:11" ht="15" customHeight="1">
      <c r="B133" s="334"/>
      <c r="C133" s="295" t="s">
        <v>1039</v>
      </c>
      <c r="D133" s="295"/>
      <c r="E133" s="295"/>
      <c r="F133" s="314" t="s">
        <v>1020</v>
      </c>
      <c r="G133" s="295"/>
      <c r="H133" s="295" t="s">
        <v>1053</v>
      </c>
      <c r="I133" s="295" t="s">
        <v>1016</v>
      </c>
      <c r="J133" s="295">
        <v>50</v>
      </c>
      <c r="K133" s="336"/>
    </row>
    <row r="134" spans="2:11" ht="15" customHeight="1">
      <c r="B134" s="334"/>
      <c r="C134" s="295" t="s">
        <v>1041</v>
      </c>
      <c r="D134" s="295"/>
      <c r="E134" s="295"/>
      <c r="F134" s="314" t="s">
        <v>1020</v>
      </c>
      <c r="G134" s="295"/>
      <c r="H134" s="295" t="s">
        <v>1053</v>
      </c>
      <c r="I134" s="295" t="s">
        <v>1016</v>
      </c>
      <c r="J134" s="295">
        <v>50</v>
      </c>
      <c r="K134" s="336"/>
    </row>
    <row r="135" spans="2:11" ht="15" customHeight="1">
      <c r="B135" s="334"/>
      <c r="C135" s="295" t="s">
        <v>153</v>
      </c>
      <c r="D135" s="295"/>
      <c r="E135" s="295"/>
      <c r="F135" s="314" t="s">
        <v>1020</v>
      </c>
      <c r="G135" s="295"/>
      <c r="H135" s="295" t="s">
        <v>1066</v>
      </c>
      <c r="I135" s="295" t="s">
        <v>1016</v>
      </c>
      <c r="J135" s="295">
        <v>255</v>
      </c>
      <c r="K135" s="336"/>
    </row>
    <row r="136" spans="2:11" ht="15" customHeight="1">
      <c r="B136" s="334"/>
      <c r="C136" s="295" t="s">
        <v>1043</v>
      </c>
      <c r="D136" s="295"/>
      <c r="E136" s="295"/>
      <c r="F136" s="314" t="s">
        <v>1014</v>
      </c>
      <c r="G136" s="295"/>
      <c r="H136" s="295" t="s">
        <v>1067</v>
      </c>
      <c r="I136" s="295" t="s">
        <v>1045</v>
      </c>
      <c r="J136" s="295"/>
      <c r="K136" s="336"/>
    </row>
    <row r="137" spans="2:11" ht="15" customHeight="1">
      <c r="B137" s="334"/>
      <c r="C137" s="295" t="s">
        <v>1046</v>
      </c>
      <c r="D137" s="295"/>
      <c r="E137" s="295"/>
      <c r="F137" s="314" t="s">
        <v>1014</v>
      </c>
      <c r="G137" s="295"/>
      <c r="H137" s="295" t="s">
        <v>1068</v>
      </c>
      <c r="I137" s="295" t="s">
        <v>1048</v>
      </c>
      <c r="J137" s="295"/>
      <c r="K137" s="336"/>
    </row>
    <row r="138" spans="2:11" ht="15" customHeight="1">
      <c r="B138" s="334"/>
      <c r="C138" s="295" t="s">
        <v>1049</v>
      </c>
      <c r="D138" s="295"/>
      <c r="E138" s="295"/>
      <c r="F138" s="314" t="s">
        <v>1014</v>
      </c>
      <c r="G138" s="295"/>
      <c r="H138" s="295" t="s">
        <v>1049</v>
      </c>
      <c r="I138" s="295" t="s">
        <v>1048</v>
      </c>
      <c r="J138" s="295"/>
      <c r="K138" s="336"/>
    </row>
    <row r="139" spans="2:11" ht="15" customHeight="1">
      <c r="B139" s="334"/>
      <c r="C139" s="295" t="s">
        <v>41</v>
      </c>
      <c r="D139" s="295"/>
      <c r="E139" s="295"/>
      <c r="F139" s="314" t="s">
        <v>1014</v>
      </c>
      <c r="G139" s="295"/>
      <c r="H139" s="295" t="s">
        <v>1069</v>
      </c>
      <c r="I139" s="295" t="s">
        <v>1048</v>
      </c>
      <c r="J139" s="295"/>
      <c r="K139" s="336"/>
    </row>
    <row r="140" spans="2:11" ht="15" customHeight="1">
      <c r="B140" s="334"/>
      <c r="C140" s="295" t="s">
        <v>1070</v>
      </c>
      <c r="D140" s="295"/>
      <c r="E140" s="295"/>
      <c r="F140" s="314" t="s">
        <v>1014</v>
      </c>
      <c r="G140" s="295"/>
      <c r="H140" s="295" t="s">
        <v>1071</v>
      </c>
      <c r="I140" s="295" t="s">
        <v>1048</v>
      </c>
      <c r="J140" s="295"/>
      <c r="K140" s="336"/>
    </row>
    <row r="141" spans="2:11" ht="15" customHeight="1">
      <c r="B141" s="337"/>
      <c r="C141" s="338"/>
      <c r="D141" s="338"/>
      <c r="E141" s="338"/>
      <c r="F141" s="338"/>
      <c r="G141" s="338"/>
      <c r="H141" s="338"/>
      <c r="I141" s="338"/>
      <c r="J141" s="338"/>
      <c r="K141" s="339"/>
    </row>
    <row r="142" spans="2:11" ht="18.75" customHeight="1">
      <c r="B142" s="291"/>
      <c r="C142" s="291"/>
      <c r="D142" s="291"/>
      <c r="E142" s="291"/>
      <c r="F142" s="326"/>
      <c r="G142" s="291"/>
      <c r="H142" s="291"/>
      <c r="I142" s="291"/>
      <c r="J142" s="291"/>
      <c r="K142" s="291"/>
    </row>
    <row r="143" spans="2:11" ht="18.75" customHeight="1">
      <c r="B143" s="301"/>
      <c r="C143" s="301"/>
      <c r="D143" s="301"/>
      <c r="E143" s="301"/>
      <c r="F143" s="301"/>
      <c r="G143" s="301"/>
      <c r="H143" s="301"/>
      <c r="I143" s="301"/>
      <c r="J143" s="301"/>
      <c r="K143" s="301"/>
    </row>
    <row r="144" spans="2:11" ht="7.5" customHeight="1">
      <c r="B144" s="302"/>
      <c r="C144" s="303"/>
      <c r="D144" s="303"/>
      <c r="E144" s="303"/>
      <c r="F144" s="303"/>
      <c r="G144" s="303"/>
      <c r="H144" s="303"/>
      <c r="I144" s="303"/>
      <c r="J144" s="303"/>
      <c r="K144" s="304"/>
    </row>
    <row r="145" spans="2:11" ht="45" customHeight="1">
      <c r="B145" s="305"/>
      <c r="C145" s="415" t="s">
        <v>1072</v>
      </c>
      <c r="D145" s="415"/>
      <c r="E145" s="415"/>
      <c r="F145" s="415"/>
      <c r="G145" s="415"/>
      <c r="H145" s="415"/>
      <c r="I145" s="415"/>
      <c r="J145" s="415"/>
      <c r="K145" s="306"/>
    </row>
    <row r="146" spans="2:11" ht="17.25" customHeight="1">
      <c r="B146" s="305"/>
      <c r="C146" s="307" t="s">
        <v>1008</v>
      </c>
      <c r="D146" s="307"/>
      <c r="E146" s="307"/>
      <c r="F146" s="307" t="s">
        <v>1009</v>
      </c>
      <c r="G146" s="308"/>
      <c r="H146" s="307" t="s">
        <v>148</v>
      </c>
      <c r="I146" s="307" t="s">
        <v>60</v>
      </c>
      <c r="J146" s="307" t="s">
        <v>1010</v>
      </c>
      <c r="K146" s="306"/>
    </row>
    <row r="147" spans="2:11" ht="17.25" customHeight="1">
      <c r="B147" s="305"/>
      <c r="C147" s="309" t="s">
        <v>1011</v>
      </c>
      <c r="D147" s="309"/>
      <c r="E147" s="309"/>
      <c r="F147" s="310" t="s">
        <v>1012</v>
      </c>
      <c r="G147" s="311"/>
      <c r="H147" s="309"/>
      <c r="I147" s="309"/>
      <c r="J147" s="309" t="s">
        <v>1013</v>
      </c>
      <c r="K147" s="306"/>
    </row>
    <row r="148" spans="2:11" ht="5.25" customHeight="1">
      <c r="B148" s="315"/>
      <c r="C148" s="312"/>
      <c r="D148" s="312"/>
      <c r="E148" s="312"/>
      <c r="F148" s="312"/>
      <c r="G148" s="313"/>
      <c r="H148" s="312"/>
      <c r="I148" s="312"/>
      <c r="J148" s="312"/>
      <c r="K148" s="336"/>
    </row>
    <row r="149" spans="2:11" ht="15" customHeight="1">
      <c r="B149" s="315"/>
      <c r="C149" s="340" t="s">
        <v>1017</v>
      </c>
      <c r="D149" s="295"/>
      <c r="E149" s="295"/>
      <c r="F149" s="341" t="s">
        <v>1014</v>
      </c>
      <c r="G149" s="295"/>
      <c r="H149" s="340" t="s">
        <v>1053</v>
      </c>
      <c r="I149" s="340" t="s">
        <v>1016</v>
      </c>
      <c r="J149" s="340">
        <v>120</v>
      </c>
      <c r="K149" s="336"/>
    </row>
    <row r="150" spans="2:11" ht="15" customHeight="1">
      <c r="B150" s="315"/>
      <c r="C150" s="340" t="s">
        <v>1062</v>
      </c>
      <c r="D150" s="295"/>
      <c r="E150" s="295"/>
      <c r="F150" s="341" t="s">
        <v>1014</v>
      </c>
      <c r="G150" s="295"/>
      <c r="H150" s="340" t="s">
        <v>1073</v>
      </c>
      <c r="I150" s="340" t="s">
        <v>1016</v>
      </c>
      <c r="J150" s="340" t="s">
        <v>1064</v>
      </c>
      <c r="K150" s="336"/>
    </row>
    <row r="151" spans="2:11" ht="15" customHeight="1">
      <c r="B151" s="315"/>
      <c r="C151" s="340" t="s">
        <v>87</v>
      </c>
      <c r="D151" s="295"/>
      <c r="E151" s="295"/>
      <c r="F151" s="341" t="s">
        <v>1014</v>
      </c>
      <c r="G151" s="295"/>
      <c r="H151" s="340" t="s">
        <v>1074</v>
      </c>
      <c r="I151" s="340" t="s">
        <v>1016</v>
      </c>
      <c r="J151" s="340" t="s">
        <v>1064</v>
      </c>
      <c r="K151" s="336"/>
    </row>
    <row r="152" spans="2:11" ht="15" customHeight="1">
      <c r="B152" s="315"/>
      <c r="C152" s="340" t="s">
        <v>1019</v>
      </c>
      <c r="D152" s="295"/>
      <c r="E152" s="295"/>
      <c r="F152" s="341" t="s">
        <v>1020</v>
      </c>
      <c r="G152" s="295"/>
      <c r="H152" s="340" t="s">
        <v>1053</v>
      </c>
      <c r="I152" s="340" t="s">
        <v>1016</v>
      </c>
      <c r="J152" s="340">
        <v>50</v>
      </c>
      <c r="K152" s="336"/>
    </row>
    <row r="153" spans="2:11" ht="15" customHeight="1">
      <c r="B153" s="315"/>
      <c r="C153" s="340" t="s">
        <v>1022</v>
      </c>
      <c r="D153" s="295"/>
      <c r="E153" s="295"/>
      <c r="F153" s="341" t="s">
        <v>1014</v>
      </c>
      <c r="G153" s="295"/>
      <c r="H153" s="340" t="s">
        <v>1053</v>
      </c>
      <c r="I153" s="340" t="s">
        <v>1024</v>
      </c>
      <c r="J153" s="340"/>
      <c r="K153" s="336"/>
    </row>
    <row r="154" spans="2:11" ht="15" customHeight="1">
      <c r="B154" s="315"/>
      <c r="C154" s="340" t="s">
        <v>1033</v>
      </c>
      <c r="D154" s="295"/>
      <c r="E154" s="295"/>
      <c r="F154" s="341" t="s">
        <v>1020</v>
      </c>
      <c r="G154" s="295"/>
      <c r="H154" s="340" t="s">
        <v>1053</v>
      </c>
      <c r="I154" s="340" t="s">
        <v>1016</v>
      </c>
      <c r="J154" s="340">
        <v>50</v>
      </c>
      <c r="K154" s="336"/>
    </row>
    <row r="155" spans="2:11" ht="15" customHeight="1">
      <c r="B155" s="315"/>
      <c r="C155" s="340" t="s">
        <v>1041</v>
      </c>
      <c r="D155" s="295"/>
      <c r="E155" s="295"/>
      <c r="F155" s="341" t="s">
        <v>1020</v>
      </c>
      <c r="G155" s="295"/>
      <c r="H155" s="340" t="s">
        <v>1053</v>
      </c>
      <c r="I155" s="340" t="s">
        <v>1016</v>
      </c>
      <c r="J155" s="340">
        <v>50</v>
      </c>
      <c r="K155" s="336"/>
    </row>
    <row r="156" spans="2:11" ht="15" customHeight="1">
      <c r="B156" s="315"/>
      <c r="C156" s="340" t="s">
        <v>1039</v>
      </c>
      <c r="D156" s="295"/>
      <c r="E156" s="295"/>
      <c r="F156" s="341" t="s">
        <v>1020</v>
      </c>
      <c r="G156" s="295"/>
      <c r="H156" s="340" t="s">
        <v>1053</v>
      </c>
      <c r="I156" s="340" t="s">
        <v>1016</v>
      </c>
      <c r="J156" s="340">
        <v>50</v>
      </c>
      <c r="K156" s="336"/>
    </row>
    <row r="157" spans="2:11" ht="15" customHeight="1">
      <c r="B157" s="315"/>
      <c r="C157" s="340" t="s">
        <v>140</v>
      </c>
      <c r="D157" s="295"/>
      <c r="E157" s="295"/>
      <c r="F157" s="341" t="s">
        <v>1014</v>
      </c>
      <c r="G157" s="295"/>
      <c r="H157" s="340" t="s">
        <v>1075</v>
      </c>
      <c r="I157" s="340" t="s">
        <v>1016</v>
      </c>
      <c r="J157" s="340" t="s">
        <v>1076</v>
      </c>
      <c r="K157" s="336"/>
    </row>
    <row r="158" spans="2:11" ht="15" customHeight="1">
      <c r="B158" s="315"/>
      <c r="C158" s="340" t="s">
        <v>1077</v>
      </c>
      <c r="D158" s="295"/>
      <c r="E158" s="295"/>
      <c r="F158" s="341" t="s">
        <v>1014</v>
      </c>
      <c r="G158" s="295"/>
      <c r="H158" s="340" t="s">
        <v>1078</v>
      </c>
      <c r="I158" s="340" t="s">
        <v>1048</v>
      </c>
      <c r="J158" s="340"/>
      <c r="K158" s="336"/>
    </row>
    <row r="159" spans="2:11" ht="15" customHeight="1">
      <c r="B159" s="342"/>
      <c r="C159" s="324"/>
      <c r="D159" s="324"/>
      <c r="E159" s="324"/>
      <c r="F159" s="324"/>
      <c r="G159" s="324"/>
      <c r="H159" s="324"/>
      <c r="I159" s="324"/>
      <c r="J159" s="324"/>
      <c r="K159" s="343"/>
    </row>
    <row r="160" spans="2:11" ht="18.75" customHeight="1">
      <c r="B160" s="291"/>
      <c r="C160" s="295"/>
      <c r="D160" s="295"/>
      <c r="E160" s="295"/>
      <c r="F160" s="314"/>
      <c r="G160" s="295"/>
      <c r="H160" s="295"/>
      <c r="I160" s="295"/>
      <c r="J160" s="295"/>
      <c r="K160" s="291"/>
    </row>
    <row r="161" spans="2:11" ht="18.75" customHeight="1">
      <c r="B161" s="301"/>
      <c r="C161" s="301"/>
      <c r="D161" s="301"/>
      <c r="E161" s="301"/>
      <c r="F161" s="301"/>
      <c r="G161" s="301"/>
      <c r="H161" s="301"/>
      <c r="I161" s="301"/>
      <c r="J161" s="301"/>
      <c r="K161" s="301"/>
    </row>
    <row r="162" spans="2:11" ht="7.5" customHeight="1">
      <c r="B162" s="283"/>
      <c r="C162" s="284"/>
      <c r="D162" s="284"/>
      <c r="E162" s="284"/>
      <c r="F162" s="284"/>
      <c r="G162" s="284"/>
      <c r="H162" s="284"/>
      <c r="I162" s="284"/>
      <c r="J162" s="284"/>
      <c r="K162" s="285"/>
    </row>
    <row r="163" spans="2:11" ht="45" customHeight="1">
      <c r="B163" s="286"/>
      <c r="C163" s="414" t="s">
        <v>1079</v>
      </c>
      <c r="D163" s="414"/>
      <c r="E163" s="414"/>
      <c r="F163" s="414"/>
      <c r="G163" s="414"/>
      <c r="H163" s="414"/>
      <c r="I163" s="414"/>
      <c r="J163" s="414"/>
      <c r="K163" s="287"/>
    </row>
    <row r="164" spans="2:11" ht="17.25" customHeight="1">
      <c r="B164" s="286"/>
      <c r="C164" s="307" t="s">
        <v>1008</v>
      </c>
      <c r="D164" s="307"/>
      <c r="E164" s="307"/>
      <c r="F164" s="307" t="s">
        <v>1009</v>
      </c>
      <c r="G164" s="344"/>
      <c r="H164" s="345" t="s">
        <v>148</v>
      </c>
      <c r="I164" s="345" t="s">
        <v>60</v>
      </c>
      <c r="J164" s="307" t="s">
        <v>1010</v>
      </c>
      <c r="K164" s="287"/>
    </row>
    <row r="165" spans="2:11" ht="17.25" customHeight="1">
      <c r="B165" s="288"/>
      <c r="C165" s="309" t="s">
        <v>1011</v>
      </c>
      <c r="D165" s="309"/>
      <c r="E165" s="309"/>
      <c r="F165" s="310" t="s">
        <v>1012</v>
      </c>
      <c r="G165" s="346"/>
      <c r="H165" s="347"/>
      <c r="I165" s="347"/>
      <c r="J165" s="309" t="s">
        <v>1013</v>
      </c>
      <c r="K165" s="289"/>
    </row>
    <row r="166" spans="2:11" ht="5.25" customHeight="1">
      <c r="B166" s="315"/>
      <c r="C166" s="312"/>
      <c r="D166" s="312"/>
      <c r="E166" s="312"/>
      <c r="F166" s="312"/>
      <c r="G166" s="313"/>
      <c r="H166" s="312"/>
      <c r="I166" s="312"/>
      <c r="J166" s="312"/>
      <c r="K166" s="336"/>
    </row>
    <row r="167" spans="2:11" ht="15" customHeight="1">
      <c r="B167" s="315"/>
      <c r="C167" s="295" t="s">
        <v>1017</v>
      </c>
      <c r="D167" s="295"/>
      <c r="E167" s="295"/>
      <c r="F167" s="314" t="s">
        <v>1014</v>
      </c>
      <c r="G167" s="295"/>
      <c r="H167" s="295" t="s">
        <v>1053</v>
      </c>
      <c r="I167" s="295" t="s">
        <v>1016</v>
      </c>
      <c r="J167" s="295">
        <v>120</v>
      </c>
      <c r="K167" s="336"/>
    </row>
    <row r="168" spans="2:11" ht="15" customHeight="1">
      <c r="B168" s="315"/>
      <c r="C168" s="295" t="s">
        <v>1062</v>
      </c>
      <c r="D168" s="295"/>
      <c r="E168" s="295"/>
      <c r="F168" s="314" t="s">
        <v>1014</v>
      </c>
      <c r="G168" s="295"/>
      <c r="H168" s="295" t="s">
        <v>1063</v>
      </c>
      <c r="I168" s="295" t="s">
        <v>1016</v>
      </c>
      <c r="J168" s="295" t="s">
        <v>1064</v>
      </c>
      <c r="K168" s="336"/>
    </row>
    <row r="169" spans="2:11" ht="15" customHeight="1">
      <c r="B169" s="315"/>
      <c r="C169" s="295" t="s">
        <v>87</v>
      </c>
      <c r="D169" s="295"/>
      <c r="E169" s="295"/>
      <c r="F169" s="314" t="s">
        <v>1014</v>
      </c>
      <c r="G169" s="295"/>
      <c r="H169" s="295" t="s">
        <v>1080</v>
      </c>
      <c r="I169" s="295" t="s">
        <v>1016</v>
      </c>
      <c r="J169" s="295" t="s">
        <v>1064</v>
      </c>
      <c r="K169" s="336"/>
    </row>
    <row r="170" spans="2:11" ht="15" customHeight="1">
      <c r="B170" s="315"/>
      <c r="C170" s="295" t="s">
        <v>1019</v>
      </c>
      <c r="D170" s="295"/>
      <c r="E170" s="295"/>
      <c r="F170" s="314" t="s">
        <v>1020</v>
      </c>
      <c r="G170" s="295"/>
      <c r="H170" s="295" t="s">
        <v>1080</v>
      </c>
      <c r="I170" s="295" t="s">
        <v>1016</v>
      </c>
      <c r="J170" s="295">
        <v>50</v>
      </c>
      <c r="K170" s="336"/>
    </row>
    <row r="171" spans="2:11" ht="15" customHeight="1">
      <c r="B171" s="315"/>
      <c r="C171" s="295" t="s">
        <v>1022</v>
      </c>
      <c r="D171" s="295"/>
      <c r="E171" s="295"/>
      <c r="F171" s="314" t="s">
        <v>1014</v>
      </c>
      <c r="G171" s="295"/>
      <c r="H171" s="295" t="s">
        <v>1080</v>
      </c>
      <c r="I171" s="295" t="s">
        <v>1024</v>
      </c>
      <c r="J171" s="295"/>
      <c r="K171" s="336"/>
    </row>
    <row r="172" spans="2:11" ht="15" customHeight="1">
      <c r="B172" s="315"/>
      <c r="C172" s="295" t="s">
        <v>1033</v>
      </c>
      <c r="D172" s="295"/>
      <c r="E172" s="295"/>
      <c r="F172" s="314" t="s">
        <v>1020</v>
      </c>
      <c r="G172" s="295"/>
      <c r="H172" s="295" t="s">
        <v>1080</v>
      </c>
      <c r="I172" s="295" t="s">
        <v>1016</v>
      </c>
      <c r="J172" s="295">
        <v>50</v>
      </c>
      <c r="K172" s="336"/>
    </row>
    <row r="173" spans="2:11" ht="15" customHeight="1">
      <c r="B173" s="315"/>
      <c r="C173" s="295" t="s">
        <v>1041</v>
      </c>
      <c r="D173" s="295"/>
      <c r="E173" s="295"/>
      <c r="F173" s="314" t="s">
        <v>1020</v>
      </c>
      <c r="G173" s="295"/>
      <c r="H173" s="295" t="s">
        <v>1080</v>
      </c>
      <c r="I173" s="295" t="s">
        <v>1016</v>
      </c>
      <c r="J173" s="295">
        <v>50</v>
      </c>
      <c r="K173" s="336"/>
    </row>
    <row r="174" spans="2:11" ht="15" customHeight="1">
      <c r="B174" s="315"/>
      <c r="C174" s="295" t="s">
        <v>1039</v>
      </c>
      <c r="D174" s="295"/>
      <c r="E174" s="295"/>
      <c r="F174" s="314" t="s">
        <v>1020</v>
      </c>
      <c r="G174" s="295"/>
      <c r="H174" s="295" t="s">
        <v>1080</v>
      </c>
      <c r="I174" s="295" t="s">
        <v>1016</v>
      </c>
      <c r="J174" s="295">
        <v>50</v>
      </c>
      <c r="K174" s="336"/>
    </row>
    <row r="175" spans="2:11" ht="15" customHeight="1">
      <c r="B175" s="315"/>
      <c r="C175" s="295" t="s">
        <v>147</v>
      </c>
      <c r="D175" s="295"/>
      <c r="E175" s="295"/>
      <c r="F175" s="314" t="s">
        <v>1014</v>
      </c>
      <c r="G175" s="295"/>
      <c r="H175" s="295" t="s">
        <v>1081</v>
      </c>
      <c r="I175" s="295" t="s">
        <v>1082</v>
      </c>
      <c r="J175" s="295"/>
      <c r="K175" s="336"/>
    </row>
    <row r="176" spans="2:11" ht="15" customHeight="1">
      <c r="B176" s="315"/>
      <c r="C176" s="295" t="s">
        <v>60</v>
      </c>
      <c r="D176" s="295"/>
      <c r="E176" s="295"/>
      <c r="F176" s="314" t="s">
        <v>1014</v>
      </c>
      <c r="G176" s="295"/>
      <c r="H176" s="295" t="s">
        <v>1083</v>
      </c>
      <c r="I176" s="295" t="s">
        <v>1084</v>
      </c>
      <c r="J176" s="295">
        <v>1</v>
      </c>
      <c r="K176" s="336"/>
    </row>
    <row r="177" spans="2:11" ht="15" customHeight="1">
      <c r="B177" s="315"/>
      <c r="C177" s="295" t="s">
        <v>56</v>
      </c>
      <c r="D177" s="295"/>
      <c r="E177" s="295"/>
      <c r="F177" s="314" t="s">
        <v>1014</v>
      </c>
      <c r="G177" s="295"/>
      <c r="H177" s="295" t="s">
        <v>1085</v>
      </c>
      <c r="I177" s="295" t="s">
        <v>1016</v>
      </c>
      <c r="J177" s="295">
        <v>20</v>
      </c>
      <c r="K177" s="336"/>
    </row>
    <row r="178" spans="2:11" ht="15" customHeight="1">
      <c r="B178" s="315"/>
      <c r="C178" s="295" t="s">
        <v>148</v>
      </c>
      <c r="D178" s="295"/>
      <c r="E178" s="295"/>
      <c r="F178" s="314" t="s">
        <v>1014</v>
      </c>
      <c r="G178" s="295"/>
      <c r="H178" s="295" t="s">
        <v>1086</v>
      </c>
      <c r="I178" s="295" t="s">
        <v>1016</v>
      </c>
      <c r="J178" s="295">
        <v>255</v>
      </c>
      <c r="K178" s="336"/>
    </row>
    <row r="179" spans="2:11" ht="15" customHeight="1">
      <c r="B179" s="315"/>
      <c r="C179" s="295" t="s">
        <v>149</v>
      </c>
      <c r="D179" s="295"/>
      <c r="E179" s="295"/>
      <c r="F179" s="314" t="s">
        <v>1014</v>
      </c>
      <c r="G179" s="295"/>
      <c r="H179" s="295" t="s">
        <v>979</v>
      </c>
      <c r="I179" s="295" t="s">
        <v>1016</v>
      </c>
      <c r="J179" s="295">
        <v>10</v>
      </c>
      <c r="K179" s="336"/>
    </row>
    <row r="180" spans="2:11" ht="15" customHeight="1">
      <c r="B180" s="315"/>
      <c r="C180" s="295" t="s">
        <v>150</v>
      </c>
      <c r="D180" s="295"/>
      <c r="E180" s="295"/>
      <c r="F180" s="314" t="s">
        <v>1014</v>
      </c>
      <c r="G180" s="295"/>
      <c r="H180" s="295" t="s">
        <v>1087</v>
      </c>
      <c r="I180" s="295" t="s">
        <v>1048</v>
      </c>
      <c r="J180" s="295"/>
      <c r="K180" s="336"/>
    </row>
    <row r="181" spans="2:11" ht="15" customHeight="1">
      <c r="B181" s="315"/>
      <c r="C181" s="295" t="s">
        <v>1088</v>
      </c>
      <c r="D181" s="295"/>
      <c r="E181" s="295"/>
      <c r="F181" s="314" t="s">
        <v>1014</v>
      </c>
      <c r="G181" s="295"/>
      <c r="H181" s="295" t="s">
        <v>1089</v>
      </c>
      <c r="I181" s="295" t="s">
        <v>1048</v>
      </c>
      <c r="J181" s="295"/>
      <c r="K181" s="336"/>
    </row>
    <row r="182" spans="2:11" ht="15" customHeight="1">
      <c r="B182" s="315"/>
      <c r="C182" s="295" t="s">
        <v>1077</v>
      </c>
      <c r="D182" s="295"/>
      <c r="E182" s="295"/>
      <c r="F182" s="314" t="s">
        <v>1014</v>
      </c>
      <c r="G182" s="295"/>
      <c r="H182" s="295" t="s">
        <v>1090</v>
      </c>
      <c r="I182" s="295" t="s">
        <v>1048</v>
      </c>
      <c r="J182" s="295"/>
      <c r="K182" s="336"/>
    </row>
    <row r="183" spans="2:11" ht="15" customHeight="1">
      <c r="B183" s="315"/>
      <c r="C183" s="295" t="s">
        <v>152</v>
      </c>
      <c r="D183" s="295"/>
      <c r="E183" s="295"/>
      <c r="F183" s="314" t="s">
        <v>1020</v>
      </c>
      <c r="G183" s="295"/>
      <c r="H183" s="295" t="s">
        <v>1091</v>
      </c>
      <c r="I183" s="295" t="s">
        <v>1016</v>
      </c>
      <c r="J183" s="295">
        <v>50</v>
      </c>
      <c r="K183" s="336"/>
    </row>
    <row r="184" spans="2:11" ht="15" customHeight="1">
      <c r="B184" s="315"/>
      <c r="C184" s="295" t="s">
        <v>1092</v>
      </c>
      <c r="D184" s="295"/>
      <c r="E184" s="295"/>
      <c r="F184" s="314" t="s">
        <v>1020</v>
      </c>
      <c r="G184" s="295"/>
      <c r="H184" s="295" t="s">
        <v>1093</v>
      </c>
      <c r="I184" s="295" t="s">
        <v>1094</v>
      </c>
      <c r="J184" s="295"/>
      <c r="K184" s="336"/>
    </row>
    <row r="185" spans="2:11" ht="15" customHeight="1">
      <c r="B185" s="315"/>
      <c r="C185" s="295" t="s">
        <v>1095</v>
      </c>
      <c r="D185" s="295"/>
      <c r="E185" s="295"/>
      <c r="F185" s="314" t="s">
        <v>1020</v>
      </c>
      <c r="G185" s="295"/>
      <c r="H185" s="295" t="s">
        <v>1096</v>
      </c>
      <c r="I185" s="295" t="s">
        <v>1094</v>
      </c>
      <c r="J185" s="295"/>
      <c r="K185" s="336"/>
    </row>
    <row r="186" spans="2:11" ht="15" customHeight="1">
      <c r="B186" s="315"/>
      <c r="C186" s="295" t="s">
        <v>1097</v>
      </c>
      <c r="D186" s="295"/>
      <c r="E186" s="295"/>
      <c r="F186" s="314" t="s">
        <v>1020</v>
      </c>
      <c r="G186" s="295"/>
      <c r="H186" s="295" t="s">
        <v>1098</v>
      </c>
      <c r="I186" s="295" t="s">
        <v>1094</v>
      </c>
      <c r="J186" s="295"/>
      <c r="K186" s="336"/>
    </row>
    <row r="187" spans="2:11" ht="15" customHeight="1">
      <c r="B187" s="315"/>
      <c r="C187" s="348" t="s">
        <v>1099</v>
      </c>
      <c r="D187" s="295"/>
      <c r="E187" s="295"/>
      <c r="F187" s="314" t="s">
        <v>1020</v>
      </c>
      <c r="G187" s="295"/>
      <c r="H187" s="295" t="s">
        <v>1100</v>
      </c>
      <c r="I187" s="295" t="s">
        <v>1101</v>
      </c>
      <c r="J187" s="349" t="s">
        <v>1102</v>
      </c>
      <c r="K187" s="336"/>
    </row>
    <row r="188" spans="2:11" ht="15" customHeight="1">
      <c r="B188" s="315"/>
      <c r="C188" s="300" t="s">
        <v>45</v>
      </c>
      <c r="D188" s="295"/>
      <c r="E188" s="295"/>
      <c r="F188" s="314" t="s">
        <v>1014</v>
      </c>
      <c r="G188" s="295"/>
      <c r="H188" s="291" t="s">
        <v>1103</v>
      </c>
      <c r="I188" s="295" t="s">
        <v>1104</v>
      </c>
      <c r="J188" s="295"/>
      <c r="K188" s="336"/>
    </row>
    <row r="189" spans="2:11" ht="15" customHeight="1">
      <c r="B189" s="315"/>
      <c r="C189" s="300" t="s">
        <v>1105</v>
      </c>
      <c r="D189" s="295"/>
      <c r="E189" s="295"/>
      <c r="F189" s="314" t="s">
        <v>1014</v>
      </c>
      <c r="G189" s="295"/>
      <c r="H189" s="295" t="s">
        <v>1106</v>
      </c>
      <c r="I189" s="295" t="s">
        <v>1048</v>
      </c>
      <c r="J189" s="295"/>
      <c r="K189" s="336"/>
    </row>
    <row r="190" spans="2:11" ht="15" customHeight="1">
      <c r="B190" s="315"/>
      <c r="C190" s="300" t="s">
        <v>1107</v>
      </c>
      <c r="D190" s="295"/>
      <c r="E190" s="295"/>
      <c r="F190" s="314" t="s">
        <v>1014</v>
      </c>
      <c r="G190" s="295"/>
      <c r="H190" s="295" t="s">
        <v>1108</v>
      </c>
      <c r="I190" s="295" t="s">
        <v>1048</v>
      </c>
      <c r="J190" s="295"/>
      <c r="K190" s="336"/>
    </row>
    <row r="191" spans="2:11" ht="15" customHeight="1">
      <c r="B191" s="315"/>
      <c r="C191" s="300" t="s">
        <v>1109</v>
      </c>
      <c r="D191" s="295"/>
      <c r="E191" s="295"/>
      <c r="F191" s="314" t="s">
        <v>1020</v>
      </c>
      <c r="G191" s="295"/>
      <c r="H191" s="295" t="s">
        <v>1110</v>
      </c>
      <c r="I191" s="295" t="s">
        <v>1048</v>
      </c>
      <c r="J191" s="295"/>
      <c r="K191" s="336"/>
    </row>
    <row r="192" spans="2:11" ht="15" customHeight="1">
      <c r="B192" s="342"/>
      <c r="C192" s="350"/>
      <c r="D192" s="324"/>
      <c r="E192" s="324"/>
      <c r="F192" s="324"/>
      <c r="G192" s="324"/>
      <c r="H192" s="324"/>
      <c r="I192" s="324"/>
      <c r="J192" s="324"/>
      <c r="K192" s="343"/>
    </row>
    <row r="193" spans="2:11" ht="18.75" customHeight="1">
      <c r="B193" s="291"/>
      <c r="C193" s="295"/>
      <c r="D193" s="295"/>
      <c r="E193" s="295"/>
      <c r="F193" s="314"/>
      <c r="G193" s="295"/>
      <c r="H193" s="295"/>
      <c r="I193" s="295"/>
      <c r="J193" s="295"/>
      <c r="K193" s="291"/>
    </row>
    <row r="194" spans="2:11" ht="18.75" customHeight="1">
      <c r="B194" s="291"/>
      <c r="C194" s="295"/>
      <c r="D194" s="295"/>
      <c r="E194" s="295"/>
      <c r="F194" s="314"/>
      <c r="G194" s="295"/>
      <c r="H194" s="295"/>
      <c r="I194" s="295"/>
      <c r="J194" s="295"/>
      <c r="K194" s="291"/>
    </row>
    <row r="195" spans="2:11" ht="18.75" customHeight="1">
      <c r="B195" s="301"/>
      <c r="C195" s="301"/>
      <c r="D195" s="301"/>
      <c r="E195" s="301"/>
      <c r="F195" s="301"/>
      <c r="G195" s="301"/>
      <c r="H195" s="301"/>
      <c r="I195" s="301"/>
      <c r="J195" s="301"/>
      <c r="K195" s="301"/>
    </row>
    <row r="196" spans="2:11">
      <c r="B196" s="283"/>
      <c r="C196" s="284"/>
      <c r="D196" s="284"/>
      <c r="E196" s="284"/>
      <c r="F196" s="284"/>
      <c r="G196" s="284"/>
      <c r="H196" s="284"/>
      <c r="I196" s="284"/>
      <c r="J196" s="284"/>
      <c r="K196" s="285"/>
    </row>
    <row r="197" spans="2:11" ht="21">
      <c r="B197" s="286"/>
      <c r="C197" s="414" t="s">
        <v>1111</v>
      </c>
      <c r="D197" s="414"/>
      <c r="E197" s="414"/>
      <c r="F197" s="414"/>
      <c r="G197" s="414"/>
      <c r="H197" s="414"/>
      <c r="I197" s="414"/>
      <c r="J197" s="414"/>
      <c r="K197" s="287"/>
    </row>
    <row r="198" spans="2:11" ht="25.5" customHeight="1">
      <c r="B198" s="286"/>
      <c r="C198" s="351" t="s">
        <v>1112</v>
      </c>
      <c r="D198" s="351"/>
      <c r="E198" s="351"/>
      <c r="F198" s="351" t="s">
        <v>1113</v>
      </c>
      <c r="G198" s="352"/>
      <c r="H198" s="413" t="s">
        <v>1114</v>
      </c>
      <c r="I198" s="413"/>
      <c r="J198" s="413"/>
      <c r="K198" s="287"/>
    </row>
    <row r="199" spans="2:11" ht="5.25" customHeight="1">
      <c r="B199" s="315"/>
      <c r="C199" s="312"/>
      <c r="D199" s="312"/>
      <c r="E199" s="312"/>
      <c r="F199" s="312"/>
      <c r="G199" s="295"/>
      <c r="H199" s="312"/>
      <c r="I199" s="312"/>
      <c r="J199" s="312"/>
      <c r="K199" s="336"/>
    </row>
    <row r="200" spans="2:11" ht="15" customHeight="1">
      <c r="B200" s="315"/>
      <c r="C200" s="295" t="s">
        <v>1104</v>
      </c>
      <c r="D200" s="295"/>
      <c r="E200" s="295"/>
      <c r="F200" s="314" t="s">
        <v>46</v>
      </c>
      <c r="G200" s="295"/>
      <c r="H200" s="411" t="s">
        <v>1115</v>
      </c>
      <c r="I200" s="411"/>
      <c r="J200" s="411"/>
      <c r="K200" s="336"/>
    </row>
    <row r="201" spans="2:11" ht="15" customHeight="1">
      <c r="B201" s="315"/>
      <c r="C201" s="321"/>
      <c r="D201" s="295"/>
      <c r="E201" s="295"/>
      <c r="F201" s="314" t="s">
        <v>47</v>
      </c>
      <c r="G201" s="295"/>
      <c r="H201" s="411" t="s">
        <v>1116</v>
      </c>
      <c r="I201" s="411"/>
      <c r="J201" s="411"/>
      <c r="K201" s="336"/>
    </row>
    <row r="202" spans="2:11" ht="15" customHeight="1">
      <c r="B202" s="315"/>
      <c r="C202" s="321"/>
      <c r="D202" s="295"/>
      <c r="E202" s="295"/>
      <c r="F202" s="314" t="s">
        <v>50</v>
      </c>
      <c r="G202" s="295"/>
      <c r="H202" s="411" t="s">
        <v>1117</v>
      </c>
      <c r="I202" s="411"/>
      <c r="J202" s="411"/>
      <c r="K202" s="336"/>
    </row>
    <row r="203" spans="2:11" ht="15" customHeight="1">
      <c r="B203" s="315"/>
      <c r="C203" s="295"/>
      <c r="D203" s="295"/>
      <c r="E203" s="295"/>
      <c r="F203" s="314" t="s">
        <v>48</v>
      </c>
      <c r="G203" s="295"/>
      <c r="H203" s="411" t="s">
        <v>1118</v>
      </c>
      <c r="I203" s="411"/>
      <c r="J203" s="411"/>
      <c r="K203" s="336"/>
    </row>
    <row r="204" spans="2:11" ht="15" customHeight="1">
      <c r="B204" s="315"/>
      <c r="C204" s="295"/>
      <c r="D204" s="295"/>
      <c r="E204" s="295"/>
      <c r="F204" s="314" t="s">
        <v>49</v>
      </c>
      <c r="G204" s="295"/>
      <c r="H204" s="411" t="s">
        <v>1119</v>
      </c>
      <c r="I204" s="411"/>
      <c r="J204" s="411"/>
      <c r="K204" s="336"/>
    </row>
    <row r="205" spans="2:11" ht="15" customHeight="1">
      <c r="B205" s="315"/>
      <c r="C205" s="295"/>
      <c r="D205" s="295"/>
      <c r="E205" s="295"/>
      <c r="F205" s="314"/>
      <c r="G205" s="295"/>
      <c r="H205" s="295"/>
      <c r="I205" s="295"/>
      <c r="J205" s="295"/>
      <c r="K205" s="336"/>
    </row>
    <row r="206" spans="2:11" ht="15" customHeight="1">
      <c r="B206" s="315"/>
      <c r="C206" s="295" t="s">
        <v>1060</v>
      </c>
      <c r="D206" s="295"/>
      <c r="E206" s="295"/>
      <c r="F206" s="314" t="s">
        <v>81</v>
      </c>
      <c r="G206" s="295"/>
      <c r="H206" s="411" t="s">
        <v>1120</v>
      </c>
      <c r="I206" s="411"/>
      <c r="J206" s="411"/>
      <c r="K206" s="336"/>
    </row>
    <row r="207" spans="2:11" ht="15" customHeight="1">
      <c r="B207" s="315"/>
      <c r="C207" s="321"/>
      <c r="D207" s="295"/>
      <c r="E207" s="295"/>
      <c r="F207" s="314" t="s">
        <v>959</v>
      </c>
      <c r="G207" s="295"/>
      <c r="H207" s="411" t="s">
        <v>960</v>
      </c>
      <c r="I207" s="411"/>
      <c r="J207" s="411"/>
      <c r="K207" s="336"/>
    </row>
    <row r="208" spans="2:11" ht="15" customHeight="1">
      <c r="B208" s="315"/>
      <c r="C208" s="295"/>
      <c r="D208" s="295"/>
      <c r="E208" s="295"/>
      <c r="F208" s="314" t="s">
        <v>957</v>
      </c>
      <c r="G208" s="295"/>
      <c r="H208" s="411" t="s">
        <v>1121</v>
      </c>
      <c r="I208" s="411"/>
      <c r="J208" s="411"/>
      <c r="K208" s="336"/>
    </row>
    <row r="209" spans="2:11" ht="15" customHeight="1">
      <c r="B209" s="353"/>
      <c r="C209" s="321"/>
      <c r="D209" s="321"/>
      <c r="E209" s="321"/>
      <c r="F209" s="314" t="s">
        <v>122</v>
      </c>
      <c r="G209" s="300"/>
      <c r="H209" s="412" t="s">
        <v>961</v>
      </c>
      <c r="I209" s="412"/>
      <c r="J209" s="412"/>
      <c r="K209" s="354"/>
    </row>
    <row r="210" spans="2:11" ht="15" customHeight="1">
      <c r="B210" s="353"/>
      <c r="C210" s="321"/>
      <c r="D210" s="321"/>
      <c r="E210" s="321"/>
      <c r="F210" s="314" t="s">
        <v>962</v>
      </c>
      <c r="G210" s="300"/>
      <c r="H210" s="412" t="s">
        <v>942</v>
      </c>
      <c r="I210" s="412"/>
      <c r="J210" s="412"/>
      <c r="K210" s="354"/>
    </row>
    <row r="211" spans="2:11" ht="15" customHeight="1">
      <c r="B211" s="353"/>
      <c r="C211" s="321"/>
      <c r="D211" s="321"/>
      <c r="E211" s="321"/>
      <c r="F211" s="355"/>
      <c r="G211" s="300"/>
      <c r="H211" s="356"/>
      <c r="I211" s="356"/>
      <c r="J211" s="356"/>
      <c r="K211" s="354"/>
    </row>
    <row r="212" spans="2:11" ht="15" customHeight="1">
      <c r="B212" s="353"/>
      <c r="C212" s="295" t="s">
        <v>1084</v>
      </c>
      <c r="D212" s="321"/>
      <c r="E212" s="321"/>
      <c r="F212" s="314">
        <v>1</v>
      </c>
      <c r="G212" s="300"/>
      <c r="H212" s="412" t="s">
        <v>1122</v>
      </c>
      <c r="I212" s="412"/>
      <c r="J212" s="412"/>
      <c r="K212" s="354"/>
    </row>
    <row r="213" spans="2:11" ht="15" customHeight="1">
      <c r="B213" s="353"/>
      <c r="C213" s="321"/>
      <c r="D213" s="321"/>
      <c r="E213" s="321"/>
      <c r="F213" s="314">
        <v>2</v>
      </c>
      <c r="G213" s="300"/>
      <c r="H213" s="412" t="s">
        <v>1123</v>
      </c>
      <c r="I213" s="412"/>
      <c r="J213" s="412"/>
      <c r="K213" s="354"/>
    </row>
    <row r="214" spans="2:11" ht="15" customHeight="1">
      <c r="B214" s="353"/>
      <c r="C214" s="321"/>
      <c r="D214" s="321"/>
      <c r="E214" s="321"/>
      <c r="F214" s="314">
        <v>3</v>
      </c>
      <c r="G214" s="300"/>
      <c r="H214" s="412" t="s">
        <v>1124</v>
      </c>
      <c r="I214" s="412"/>
      <c r="J214" s="412"/>
      <c r="K214" s="354"/>
    </row>
    <row r="215" spans="2:11" ht="15" customHeight="1">
      <c r="B215" s="353"/>
      <c r="C215" s="321"/>
      <c r="D215" s="321"/>
      <c r="E215" s="321"/>
      <c r="F215" s="314">
        <v>4</v>
      </c>
      <c r="G215" s="300"/>
      <c r="H215" s="412" t="s">
        <v>1125</v>
      </c>
      <c r="I215" s="412"/>
      <c r="J215" s="412"/>
      <c r="K215" s="354"/>
    </row>
    <row r="216" spans="2:11" ht="12.75" customHeight="1">
      <c r="B216" s="357"/>
      <c r="C216" s="358"/>
      <c r="D216" s="358"/>
      <c r="E216" s="358"/>
      <c r="F216" s="358"/>
      <c r="G216" s="358"/>
      <c r="H216" s="358"/>
      <c r="I216" s="358"/>
      <c r="J216" s="358"/>
      <c r="K216" s="359"/>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sheetPr>
    <pageSetUpPr fitToPage="1"/>
  </sheetPr>
  <dimension ref="A1:BR9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126</v>
      </c>
      <c r="G1" s="410" t="s">
        <v>127</v>
      </c>
      <c r="H1" s="410"/>
      <c r="I1" s="125"/>
      <c r="J1" s="124" t="s">
        <v>128</v>
      </c>
      <c r="K1" s="123" t="s">
        <v>129</v>
      </c>
      <c r="L1" s="124" t="s">
        <v>130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01"/>
      <c r="M2" s="401"/>
      <c r="N2" s="401"/>
      <c r="O2" s="401"/>
      <c r="P2" s="401"/>
      <c r="Q2" s="401"/>
      <c r="R2" s="401"/>
      <c r="S2" s="401"/>
      <c r="T2" s="401"/>
      <c r="U2" s="401"/>
      <c r="V2" s="401"/>
      <c r="AT2" s="25" t="s">
        <v>88</v>
      </c>
      <c r="AZ2" s="126" t="s">
        <v>131</v>
      </c>
      <c r="BA2" s="126" t="s">
        <v>24</v>
      </c>
      <c r="BB2" s="126" t="s">
        <v>24</v>
      </c>
      <c r="BC2" s="126" t="s">
        <v>132</v>
      </c>
      <c r="BD2" s="126" t="s">
        <v>83</v>
      </c>
    </row>
    <row r="3" spans="1:70" ht="6.95" customHeight="1">
      <c r="B3" s="26"/>
      <c r="C3" s="27"/>
      <c r="D3" s="27"/>
      <c r="E3" s="27"/>
      <c r="F3" s="27"/>
      <c r="G3" s="27"/>
      <c r="H3" s="27"/>
      <c r="I3" s="127"/>
      <c r="J3" s="27"/>
      <c r="K3" s="28"/>
      <c r="AT3" s="25" t="s">
        <v>83</v>
      </c>
      <c r="AZ3" s="126" t="s">
        <v>133</v>
      </c>
      <c r="BA3" s="126" t="s">
        <v>24</v>
      </c>
      <c r="BB3" s="126" t="s">
        <v>24</v>
      </c>
      <c r="BC3" s="126" t="s">
        <v>132</v>
      </c>
      <c r="BD3" s="126" t="s">
        <v>83</v>
      </c>
    </row>
    <row r="4" spans="1:70" ht="36.950000000000003" customHeight="1">
      <c r="B4" s="29"/>
      <c r="C4" s="30"/>
      <c r="D4" s="31" t="s">
        <v>134</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02" t="str">
        <f>'Rekapitulace stavby'!K6</f>
        <v>Heřmanický potok - Svobodné Heřmanice, km 3,200-5,500</v>
      </c>
      <c r="F7" s="403"/>
      <c r="G7" s="403"/>
      <c r="H7" s="403"/>
      <c r="I7" s="128"/>
      <c r="J7" s="30"/>
      <c r="K7" s="32"/>
    </row>
    <row r="8" spans="1:70">
      <c r="B8" s="29"/>
      <c r="C8" s="30"/>
      <c r="D8" s="38" t="s">
        <v>135</v>
      </c>
      <c r="E8" s="30"/>
      <c r="F8" s="30"/>
      <c r="G8" s="30"/>
      <c r="H8" s="30"/>
      <c r="I8" s="128"/>
      <c r="J8" s="30"/>
      <c r="K8" s="32"/>
    </row>
    <row r="9" spans="1:70" s="1" customFormat="1" ht="16.5" customHeight="1">
      <c r="B9" s="42"/>
      <c r="C9" s="43"/>
      <c r="D9" s="43"/>
      <c r="E9" s="402" t="s">
        <v>136</v>
      </c>
      <c r="F9" s="404"/>
      <c r="G9" s="404"/>
      <c r="H9" s="404"/>
      <c r="I9" s="129"/>
      <c r="J9" s="43"/>
      <c r="K9" s="46"/>
    </row>
    <row r="10" spans="1:70" s="1" customFormat="1">
      <c r="B10" s="42"/>
      <c r="C10" s="43"/>
      <c r="D10" s="38" t="s">
        <v>137</v>
      </c>
      <c r="E10" s="43"/>
      <c r="F10" s="43"/>
      <c r="G10" s="43"/>
      <c r="H10" s="43"/>
      <c r="I10" s="129"/>
      <c r="J10" s="43"/>
      <c r="K10" s="46"/>
    </row>
    <row r="11" spans="1:70" s="1" customFormat="1" ht="36.950000000000003" customHeight="1">
      <c r="B11" s="42"/>
      <c r="C11" s="43"/>
      <c r="D11" s="43"/>
      <c r="E11" s="405" t="s">
        <v>138</v>
      </c>
      <c r="F11" s="404"/>
      <c r="G11" s="404"/>
      <c r="H11" s="404"/>
      <c r="I11" s="129"/>
      <c r="J11" s="43"/>
      <c r="K11" s="46"/>
    </row>
    <row r="12" spans="1:70" s="1" customFormat="1" ht="13.5">
      <c r="B12" s="42"/>
      <c r="C12" s="43"/>
      <c r="D12" s="43"/>
      <c r="E12" s="43"/>
      <c r="F12" s="43"/>
      <c r="G12" s="43"/>
      <c r="H12" s="43"/>
      <c r="I12" s="129"/>
      <c r="J12" s="43"/>
      <c r="K12" s="46"/>
    </row>
    <row r="13" spans="1:70" s="1" customFormat="1" ht="14.45" customHeight="1">
      <c r="B13" s="42"/>
      <c r="C13" s="43"/>
      <c r="D13" s="38" t="s">
        <v>21</v>
      </c>
      <c r="E13" s="43"/>
      <c r="F13" s="36" t="s">
        <v>24</v>
      </c>
      <c r="G13" s="43"/>
      <c r="H13" s="43"/>
      <c r="I13" s="130" t="s">
        <v>23</v>
      </c>
      <c r="J13" s="36" t="s">
        <v>24</v>
      </c>
      <c r="K13" s="46"/>
    </row>
    <row r="14" spans="1:70" s="1" customFormat="1" ht="14.45" customHeight="1">
      <c r="B14" s="42"/>
      <c r="C14" s="43"/>
      <c r="D14" s="38" t="s">
        <v>26</v>
      </c>
      <c r="E14" s="43"/>
      <c r="F14" s="36" t="s">
        <v>27</v>
      </c>
      <c r="G14" s="43"/>
      <c r="H14" s="43"/>
      <c r="I14" s="130" t="s">
        <v>28</v>
      </c>
      <c r="J14" s="131" t="str">
        <f>'Rekapitulace stavby'!AN8</f>
        <v>28. 1. 2016</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30" t="s">
        <v>34</v>
      </c>
      <c r="J17" s="36" t="str">
        <f>IF('Rekapitulace stavby'!AN11="","",'Rekapitulace stavby'!AN11)</f>
        <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35</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34</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37</v>
      </c>
      <c r="E22" s="43"/>
      <c r="F22" s="43"/>
      <c r="G22" s="43"/>
      <c r="H22" s="43"/>
      <c r="I22" s="130" t="s">
        <v>33</v>
      </c>
      <c r="J22" s="36" t="s">
        <v>24</v>
      </c>
      <c r="K22" s="46"/>
    </row>
    <row r="23" spans="2:11" s="1" customFormat="1" ht="18" customHeight="1">
      <c r="B23" s="42"/>
      <c r="C23" s="43"/>
      <c r="D23" s="43"/>
      <c r="E23" s="36" t="s">
        <v>38</v>
      </c>
      <c r="F23" s="43"/>
      <c r="G23" s="43"/>
      <c r="H23" s="43"/>
      <c r="I23" s="130" t="s">
        <v>34</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40</v>
      </c>
      <c r="E25" s="43"/>
      <c r="F25" s="43"/>
      <c r="G25" s="43"/>
      <c r="H25" s="43"/>
      <c r="I25" s="129"/>
      <c r="J25" s="43"/>
      <c r="K25" s="46"/>
    </row>
    <row r="26" spans="2:11" s="7" customFormat="1" ht="16.5" customHeight="1">
      <c r="B26" s="132"/>
      <c r="C26" s="133"/>
      <c r="D26" s="133"/>
      <c r="E26" s="367" t="s">
        <v>24</v>
      </c>
      <c r="F26" s="367"/>
      <c r="G26" s="367"/>
      <c r="H26" s="36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41</v>
      </c>
      <c r="E29" s="43"/>
      <c r="F29" s="43"/>
      <c r="G29" s="43"/>
      <c r="H29" s="43"/>
      <c r="I29" s="129"/>
      <c r="J29" s="139">
        <f>ROUND(J84,2)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43</v>
      </c>
      <c r="G31" s="43"/>
      <c r="H31" s="43"/>
      <c r="I31" s="140" t="s">
        <v>42</v>
      </c>
      <c r="J31" s="47" t="s">
        <v>44</v>
      </c>
      <c r="K31" s="46"/>
    </row>
    <row r="32" spans="2:11" s="1" customFormat="1" ht="14.45" customHeight="1">
      <c r="B32" s="42"/>
      <c r="C32" s="43"/>
      <c r="D32" s="50" t="s">
        <v>45</v>
      </c>
      <c r="E32" s="50" t="s">
        <v>46</v>
      </c>
      <c r="F32" s="141">
        <f>ROUND(SUM(BE84:BE98), 2)</f>
        <v>0</v>
      </c>
      <c r="G32" s="43"/>
      <c r="H32" s="43"/>
      <c r="I32" s="142">
        <v>0.21</v>
      </c>
      <c r="J32" s="141">
        <f>ROUND(ROUND((SUM(BE84:BE98)), 2)*I32, 2)</f>
        <v>0</v>
      </c>
      <c r="K32" s="46"/>
    </row>
    <row r="33" spans="2:11" s="1" customFormat="1" ht="14.45" customHeight="1">
      <c r="B33" s="42"/>
      <c r="C33" s="43"/>
      <c r="D33" s="43"/>
      <c r="E33" s="50" t="s">
        <v>47</v>
      </c>
      <c r="F33" s="141">
        <f>ROUND(SUM(BF84:BF98), 2)</f>
        <v>0</v>
      </c>
      <c r="G33" s="43"/>
      <c r="H33" s="43"/>
      <c r="I33" s="142">
        <v>0.15</v>
      </c>
      <c r="J33" s="141">
        <f>ROUND(ROUND((SUM(BF84:BF98)), 2)*I33, 2)</f>
        <v>0</v>
      </c>
      <c r="K33" s="46"/>
    </row>
    <row r="34" spans="2:11" s="1" customFormat="1" ht="14.45" hidden="1" customHeight="1">
      <c r="B34" s="42"/>
      <c r="C34" s="43"/>
      <c r="D34" s="43"/>
      <c r="E34" s="50" t="s">
        <v>48</v>
      </c>
      <c r="F34" s="141">
        <f>ROUND(SUM(BG84:BG98), 2)</f>
        <v>0</v>
      </c>
      <c r="G34" s="43"/>
      <c r="H34" s="43"/>
      <c r="I34" s="142">
        <v>0.21</v>
      </c>
      <c r="J34" s="141">
        <v>0</v>
      </c>
      <c r="K34" s="46"/>
    </row>
    <row r="35" spans="2:11" s="1" customFormat="1" ht="14.45" hidden="1" customHeight="1">
      <c r="B35" s="42"/>
      <c r="C35" s="43"/>
      <c r="D35" s="43"/>
      <c r="E35" s="50" t="s">
        <v>49</v>
      </c>
      <c r="F35" s="141">
        <f>ROUND(SUM(BH84:BH98), 2)</f>
        <v>0</v>
      </c>
      <c r="G35" s="43"/>
      <c r="H35" s="43"/>
      <c r="I35" s="142">
        <v>0.15</v>
      </c>
      <c r="J35" s="141">
        <v>0</v>
      </c>
      <c r="K35" s="46"/>
    </row>
    <row r="36" spans="2:11" s="1" customFormat="1" ht="14.45" hidden="1" customHeight="1">
      <c r="B36" s="42"/>
      <c r="C36" s="43"/>
      <c r="D36" s="43"/>
      <c r="E36" s="50" t="s">
        <v>50</v>
      </c>
      <c r="F36" s="141">
        <f>ROUND(SUM(BI84:BI98),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51</v>
      </c>
      <c r="E38" s="80"/>
      <c r="F38" s="80"/>
      <c r="G38" s="145" t="s">
        <v>52</v>
      </c>
      <c r="H38" s="146" t="s">
        <v>53</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139</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02" t="str">
        <f>E7</f>
        <v>Heřmanický potok - Svobodné Heřmanice, km 3,200-5,500</v>
      </c>
      <c r="F47" s="403"/>
      <c r="G47" s="403"/>
      <c r="H47" s="403"/>
      <c r="I47" s="129"/>
      <c r="J47" s="43"/>
      <c r="K47" s="46"/>
    </row>
    <row r="48" spans="2:11">
      <c r="B48" s="29"/>
      <c r="C48" s="38" t="s">
        <v>135</v>
      </c>
      <c r="D48" s="30"/>
      <c r="E48" s="30"/>
      <c r="F48" s="30"/>
      <c r="G48" s="30"/>
      <c r="H48" s="30"/>
      <c r="I48" s="128"/>
      <c r="J48" s="30"/>
      <c r="K48" s="32"/>
    </row>
    <row r="49" spans="2:47" s="1" customFormat="1" ht="16.5" customHeight="1">
      <c r="B49" s="42"/>
      <c r="C49" s="43"/>
      <c r="D49" s="43"/>
      <c r="E49" s="402" t="s">
        <v>136</v>
      </c>
      <c r="F49" s="404"/>
      <c r="G49" s="404"/>
      <c r="H49" s="404"/>
      <c r="I49" s="129"/>
      <c r="J49" s="43"/>
      <c r="K49" s="46"/>
    </row>
    <row r="50" spans="2:47" s="1" customFormat="1" ht="14.45" customHeight="1">
      <c r="B50" s="42"/>
      <c r="C50" s="38" t="s">
        <v>137</v>
      </c>
      <c r="D50" s="43"/>
      <c r="E50" s="43"/>
      <c r="F50" s="43"/>
      <c r="G50" s="43"/>
      <c r="H50" s="43"/>
      <c r="I50" s="129"/>
      <c r="J50" s="43"/>
      <c r="K50" s="46"/>
    </row>
    <row r="51" spans="2:47" s="1" customFormat="1" ht="17.25" customHeight="1">
      <c r="B51" s="42"/>
      <c r="C51" s="43"/>
      <c r="D51" s="43"/>
      <c r="E51" s="405" t="str">
        <f>E11</f>
        <v>01 - SO1_Soupis prací - odtěžení sedimentů</v>
      </c>
      <c r="F51" s="404"/>
      <c r="G51" s="404"/>
      <c r="H51" s="404"/>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 xml:space="preserve"> </v>
      </c>
      <c r="G53" s="43"/>
      <c r="H53" s="43"/>
      <c r="I53" s="130" t="s">
        <v>28</v>
      </c>
      <c r="J53" s="131" t="str">
        <f>IF(J14="","",J14)</f>
        <v>28. 1. 2016</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 xml:space="preserve"> </v>
      </c>
      <c r="G55" s="43"/>
      <c r="H55" s="43"/>
      <c r="I55" s="130" t="s">
        <v>37</v>
      </c>
      <c r="J55" s="367" t="str">
        <f>E23</f>
        <v>Ing. Jana Palovská</v>
      </c>
      <c r="K55" s="46"/>
    </row>
    <row r="56" spans="2:47" s="1" customFormat="1" ht="14.45" customHeight="1">
      <c r="B56" s="42"/>
      <c r="C56" s="38" t="s">
        <v>35</v>
      </c>
      <c r="D56" s="43"/>
      <c r="E56" s="43"/>
      <c r="F56" s="36" t="str">
        <f>IF(E20="","",E20)</f>
        <v/>
      </c>
      <c r="G56" s="43"/>
      <c r="H56" s="43"/>
      <c r="I56" s="129"/>
      <c r="J56" s="406"/>
      <c r="K56" s="46"/>
    </row>
    <row r="57" spans="2:47" s="1" customFormat="1" ht="10.35" customHeight="1">
      <c r="B57" s="42"/>
      <c r="C57" s="43"/>
      <c r="D57" s="43"/>
      <c r="E57" s="43"/>
      <c r="F57" s="43"/>
      <c r="G57" s="43"/>
      <c r="H57" s="43"/>
      <c r="I57" s="129"/>
      <c r="J57" s="43"/>
      <c r="K57" s="46"/>
    </row>
    <row r="58" spans="2:47" s="1" customFormat="1" ht="29.25" customHeight="1">
      <c r="B58" s="42"/>
      <c r="C58" s="155" t="s">
        <v>140</v>
      </c>
      <c r="D58" s="143"/>
      <c r="E58" s="143"/>
      <c r="F58" s="143"/>
      <c r="G58" s="143"/>
      <c r="H58" s="143"/>
      <c r="I58" s="156"/>
      <c r="J58" s="157" t="s">
        <v>141</v>
      </c>
      <c r="K58" s="158"/>
    </row>
    <row r="59" spans="2:47" s="1" customFormat="1" ht="10.35" customHeight="1">
      <c r="B59" s="42"/>
      <c r="C59" s="43"/>
      <c r="D59" s="43"/>
      <c r="E59" s="43"/>
      <c r="F59" s="43"/>
      <c r="G59" s="43"/>
      <c r="H59" s="43"/>
      <c r="I59" s="129"/>
      <c r="J59" s="43"/>
      <c r="K59" s="46"/>
    </row>
    <row r="60" spans="2:47" s="1" customFormat="1" ht="29.25" customHeight="1">
      <c r="B60" s="42"/>
      <c r="C60" s="159" t="s">
        <v>142</v>
      </c>
      <c r="D60" s="43"/>
      <c r="E60" s="43"/>
      <c r="F60" s="43"/>
      <c r="G60" s="43"/>
      <c r="H60" s="43"/>
      <c r="I60" s="129"/>
      <c r="J60" s="139">
        <f>J84</f>
        <v>0</v>
      </c>
      <c r="K60" s="46"/>
      <c r="AU60" s="25" t="s">
        <v>143</v>
      </c>
    </row>
    <row r="61" spans="2:47" s="8" customFormat="1" ht="24.95" customHeight="1">
      <c r="B61" s="160"/>
      <c r="C61" s="161"/>
      <c r="D61" s="162" t="s">
        <v>144</v>
      </c>
      <c r="E61" s="163"/>
      <c r="F61" s="163"/>
      <c r="G61" s="163"/>
      <c r="H61" s="163"/>
      <c r="I61" s="164"/>
      <c r="J61" s="165">
        <f>J85</f>
        <v>0</v>
      </c>
      <c r="K61" s="166"/>
    </row>
    <row r="62" spans="2:47" s="9" customFormat="1" ht="19.899999999999999" customHeight="1">
      <c r="B62" s="167"/>
      <c r="C62" s="168"/>
      <c r="D62" s="169" t="s">
        <v>145</v>
      </c>
      <c r="E62" s="170"/>
      <c r="F62" s="170"/>
      <c r="G62" s="170"/>
      <c r="H62" s="170"/>
      <c r="I62" s="171"/>
      <c r="J62" s="172">
        <f>J86</f>
        <v>0</v>
      </c>
      <c r="K62" s="173"/>
    </row>
    <row r="63" spans="2:47" s="1" customFormat="1" ht="21.75" customHeight="1">
      <c r="B63" s="42"/>
      <c r="C63" s="43"/>
      <c r="D63" s="43"/>
      <c r="E63" s="43"/>
      <c r="F63" s="43"/>
      <c r="G63" s="43"/>
      <c r="H63" s="43"/>
      <c r="I63" s="129"/>
      <c r="J63" s="43"/>
      <c r="K63" s="46"/>
    </row>
    <row r="64" spans="2:47" s="1" customFormat="1" ht="6.95" customHeight="1">
      <c r="B64" s="57"/>
      <c r="C64" s="58"/>
      <c r="D64" s="58"/>
      <c r="E64" s="58"/>
      <c r="F64" s="58"/>
      <c r="G64" s="58"/>
      <c r="H64" s="58"/>
      <c r="I64" s="150"/>
      <c r="J64" s="58"/>
      <c r="K64" s="59"/>
    </row>
    <row r="68" spans="2:12" s="1" customFormat="1" ht="6.95" customHeight="1">
      <c r="B68" s="60"/>
      <c r="C68" s="61"/>
      <c r="D68" s="61"/>
      <c r="E68" s="61"/>
      <c r="F68" s="61"/>
      <c r="G68" s="61"/>
      <c r="H68" s="61"/>
      <c r="I68" s="153"/>
      <c r="J68" s="61"/>
      <c r="K68" s="61"/>
      <c r="L68" s="62"/>
    </row>
    <row r="69" spans="2:12" s="1" customFormat="1" ht="36.950000000000003" customHeight="1">
      <c r="B69" s="42"/>
      <c r="C69" s="63" t="s">
        <v>146</v>
      </c>
      <c r="D69" s="64"/>
      <c r="E69" s="64"/>
      <c r="F69" s="64"/>
      <c r="G69" s="64"/>
      <c r="H69" s="64"/>
      <c r="I69" s="174"/>
      <c r="J69" s="64"/>
      <c r="K69" s="64"/>
      <c r="L69" s="62"/>
    </row>
    <row r="70" spans="2:12" s="1" customFormat="1" ht="6.95" customHeight="1">
      <c r="B70" s="42"/>
      <c r="C70" s="64"/>
      <c r="D70" s="64"/>
      <c r="E70" s="64"/>
      <c r="F70" s="64"/>
      <c r="G70" s="64"/>
      <c r="H70" s="64"/>
      <c r="I70" s="174"/>
      <c r="J70" s="64"/>
      <c r="K70" s="64"/>
      <c r="L70" s="62"/>
    </row>
    <row r="71" spans="2:12" s="1" customFormat="1" ht="14.45" customHeight="1">
      <c r="B71" s="42"/>
      <c r="C71" s="66" t="s">
        <v>18</v>
      </c>
      <c r="D71" s="64"/>
      <c r="E71" s="64"/>
      <c r="F71" s="64"/>
      <c r="G71" s="64"/>
      <c r="H71" s="64"/>
      <c r="I71" s="174"/>
      <c r="J71" s="64"/>
      <c r="K71" s="64"/>
      <c r="L71" s="62"/>
    </row>
    <row r="72" spans="2:12" s="1" customFormat="1" ht="16.5" customHeight="1">
      <c r="B72" s="42"/>
      <c r="C72" s="64"/>
      <c r="D72" s="64"/>
      <c r="E72" s="407" t="str">
        <f>E7</f>
        <v>Heřmanický potok - Svobodné Heřmanice, km 3,200-5,500</v>
      </c>
      <c r="F72" s="408"/>
      <c r="G72" s="408"/>
      <c r="H72" s="408"/>
      <c r="I72" s="174"/>
      <c r="J72" s="64"/>
      <c r="K72" s="64"/>
      <c r="L72" s="62"/>
    </row>
    <row r="73" spans="2:12">
      <c r="B73" s="29"/>
      <c r="C73" s="66" t="s">
        <v>135</v>
      </c>
      <c r="D73" s="175"/>
      <c r="E73" s="175"/>
      <c r="F73" s="175"/>
      <c r="G73" s="175"/>
      <c r="H73" s="175"/>
      <c r="J73" s="175"/>
      <c r="K73" s="175"/>
      <c r="L73" s="176"/>
    </row>
    <row r="74" spans="2:12" s="1" customFormat="1" ht="16.5" customHeight="1">
      <c r="B74" s="42"/>
      <c r="C74" s="64"/>
      <c r="D74" s="64"/>
      <c r="E74" s="407" t="s">
        <v>136</v>
      </c>
      <c r="F74" s="409"/>
      <c r="G74" s="409"/>
      <c r="H74" s="409"/>
      <c r="I74" s="174"/>
      <c r="J74" s="64"/>
      <c r="K74" s="64"/>
      <c r="L74" s="62"/>
    </row>
    <row r="75" spans="2:12" s="1" customFormat="1" ht="14.45" customHeight="1">
      <c r="B75" s="42"/>
      <c r="C75" s="66" t="s">
        <v>137</v>
      </c>
      <c r="D75" s="64"/>
      <c r="E75" s="64"/>
      <c r="F75" s="64"/>
      <c r="G75" s="64"/>
      <c r="H75" s="64"/>
      <c r="I75" s="174"/>
      <c r="J75" s="64"/>
      <c r="K75" s="64"/>
      <c r="L75" s="62"/>
    </row>
    <row r="76" spans="2:12" s="1" customFormat="1" ht="17.25" customHeight="1">
      <c r="B76" s="42"/>
      <c r="C76" s="64"/>
      <c r="D76" s="64"/>
      <c r="E76" s="378" t="str">
        <f>E11</f>
        <v>01 - SO1_Soupis prací - odtěžení sedimentů</v>
      </c>
      <c r="F76" s="409"/>
      <c r="G76" s="409"/>
      <c r="H76" s="409"/>
      <c r="I76" s="174"/>
      <c r="J76" s="64"/>
      <c r="K76" s="64"/>
      <c r="L76" s="62"/>
    </row>
    <row r="77" spans="2:12" s="1" customFormat="1" ht="6.95" customHeight="1">
      <c r="B77" s="42"/>
      <c r="C77" s="64"/>
      <c r="D77" s="64"/>
      <c r="E77" s="64"/>
      <c r="F77" s="64"/>
      <c r="G77" s="64"/>
      <c r="H77" s="64"/>
      <c r="I77" s="174"/>
      <c r="J77" s="64"/>
      <c r="K77" s="64"/>
      <c r="L77" s="62"/>
    </row>
    <row r="78" spans="2:12" s="1" customFormat="1" ht="18" customHeight="1">
      <c r="B78" s="42"/>
      <c r="C78" s="66" t="s">
        <v>26</v>
      </c>
      <c r="D78" s="64"/>
      <c r="E78" s="64"/>
      <c r="F78" s="177" t="str">
        <f>F14</f>
        <v xml:space="preserve"> </v>
      </c>
      <c r="G78" s="64"/>
      <c r="H78" s="64"/>
      <c r="I78" s="178" t="s">
        <v>28</v>
      </c>
      <c r="J78" s="74" t="str">
        <f>IF(J14="","",J14)</f>
        <v>28. 1. 2016</v>
      </c>
      <c r="K78" s="64"/>
      <c r="L78" s="62"/>
    </row>
    <row r="79" spans="2:12" s="1" customFormat="1" ht="6.95" customHeight="1">
      <c r="B79" s="42"/>
      <c r="C79" s="64"/>
      <c r="D79" s="64"/>
      <c r="E79" s="64"/>
      <c r="F79" s="64"/>
      <c r="G79" s="64"/>
      <c r="H79" s="64"/>
      <c r="I79" s="174"/>
      <c r="J79" s="64"/>
      <c r="K79" s="64"/>
      <c r="L79" s="62"/>
    </row>
    <row r="80" spans="2:12" s="1" customFormat="1">
      <c r="B80" s="42"/>
      <c r="C80" s="66" t="s">
        <v>32</v>
      </c>
      <c r="D80" s="64"/>
      <c r="E80" s="64"/>
      <c r="F80" s="177" t="str">
        <f>E17</f>
        <v xml:space="preserve"> </v>
      </c>
      <c r="G80" s="64"/>
      <c r="H80" s="64"/>
      <c r="I80" s="178" t="s">
        <v>37</v>
      </c>
      <c r="J80" s="177" t="str">
        <f>E23</f>
        <v>Ing. Jana Palovská</v>
      </c>
      <c r="K80" s="64"/>
      <c r="L80" s="62"/>
    </row>
    <row r="81" spans="2:65" s="1" customFormat="1" ht="14.45" customHeight="1">
      <c r="B81" s="42"/>
      <c r="C81" s="66" t="s">
        <v>35</v>
      </c>
      <c r="D81" s="64"/>
      <c r="E81" s="64"/>
      <c r="F81" s="177" t="str">
        <f>IF(E20="","",E20)</f>
        <v/>
      </c>
      <c r="G81" s="64"/>
      <c r="H81" s="64"/>
      <c r="I81" s="174"/>
      <c r="J81" s="64"/>
      <c r="K81" s="64"/>
      <c r="L81" s="62"/>
    </row>
    <row r="82" spans="2:65" s="1" customFormat="1" ht="10.35" customHeight="1">
      <c r="B82" s="42"/>
      <c r="C82" s="64"/>
      <c r="D82" s="64"/>
      <c r="E82" s="64"/>
      <c r="F82" s="64"/>
      <c r="G82" s="64"/>
      <c r="H82" s="64"/>
      <c r="I82" s="174"/>
      <c r="J82" s="64"/>
      <c r="K82" s="64"/>
      <c r="L82" s="62"/>
    </row>
    <row r="83" spans="2:65" s="10" customFormat="1" ht="29.25" customHeight="1">
      <c r="B83" s="179"/>
      <c r="C83" s="180" t="s">
        <v>147</v>
      </c>
      <c r="D83" s="181" t="s">
        <v>60</v>
      </c>
      <c r="E83" s="181" t="s">
        <v>56</v>
      </c>
      <c r="F83" s="181" t="s">
        <v>148</v>
      </c>
      <c r="G83" s="181" t="s">
        <v>149</v>
      </c>
      <c r="H83" s="181" t="s">
        <v>150</v>
      </c>
      <c r="I83" s="182" t="s">
        <v>151</v>
      </c>
      <c r="J83" s="181" t="s">
        <v>141</v>
      </c>
      <c r="K83" s="183" t="s">
        <v>152</v>
      </c>
      <c r="L83" s="184"/>
      <c r="M83" s="82" t="s">
        <v>153</v>
      </c>
      <c r="N83" s="83" t="s">
        <v>45</v>
      </c>
      <c r="O83" s="83" t="s">
        <v>154</v>
      </c>
      <c r="P83" s="83" t="s">
        <v>155</v>
      </c>
      <c r="Q83" s="83" t="s">
        <v>156</v>
      </c>
      <c r="R83" s="83" t="s">
        <v>157</v>
      </c>
      <c r="S83" s="83" t="s">
        <v>158</v>
      </c>
      <c r="T83" s="84" t="s">
        <v>159</v>
      </c>
    </row>
    <row r="84" spans="2:65" s="1" customFormat="1" ht="29.25" customHeight="1">
      <c r="B84" s="42"/>
      <c r="C84" s="88" t="s">
        <v>142</v>
      </c>
      <c r="D84" s="64"/>
      <c r="E84" s="64"/>
      <c r="F84" s="64"/>
      <c r="G84" s="64"/>
      <c r="H84" s="64"/>
      <c r="I84" s="174"/>
      <c r="J84" s="185">
        <f>BK84</f>
        <v>0</v>
      </c>
      <c r="K84" s="64"/>
      <c r="L84" s="62"/>
      <c r="M84" s="85"/>
      <c r="N84" s="86"/>
      <c r="O84" s="86"/>
      <c r="P84" s="186">
        <f>P85</f>
        <v>0</v>
      </c>
      <c r="Q84" s="86"/>
      <c r="R84" s="186">
        <f>R85</f>
        <v>0</v>
      </c>
      <c r="S84" s="86"/>
      <c r="T84" s="187">
        <f>T85</f>
        <v>0</v>
      </c>
      <c r="AT84" s="25" t="s">
        <v>74</v>
      </c>
      <c r="AU84" s="25" t="s">
        <v>143</v>
      </c>
      <c r="BK84" s="188">
        <f>BK85</f>
        <v>0</v>
      </c>
    </row>
    <row r="85" spans="2:65" s="11" customFormat="1" ht="37.35" customHeight="1">
      <c r="B85" s="189"/>
      <c r="C85" s="190"/>
      <c r="D85" s="191" t="s">
        <v>74</v>
      </c>
      <c r="E85" s="192" t="s">
        <v>160</v>
      </c>
      <c r="F85" s="192" t="s">
        <v>161</v>
      </c>
      <c r="G85" s="190"/>
      <c r="H85" s="190"/>
      <c r="I85" s="193"/>
      <c r="J85" s="194">
        <f>BK85</f>
        <v>0</v>
      </c>
      <c r="K85" s="190"/>
      <c r="L85" s="195"/>
      <c r="M85" s="196"/>
      <c r="N85" s="197"/>
      <c r="O85" s="197"/>
      <c r="P85" s="198">
        <f>P86</f>
        <v>0</v>
      </c>
      <c r="Q85" s="197"/>
      <c r="R85" s="198">
        <f>R86</f>
        <v>0</v>
      </c>
      <c r="S85" s="197"/>
      <c r="T85" s="199">
        <f>T86</f>
        <v>0</v>
      </c>
      <c r="AR85" s="200" t="s">
        <v>25</v>
      </c>
      <c r="AT85" s="201" t="s">
        <v>74</v>
      </c>
      <c r="AU85" s="201" t="s">
        <v>75</v>
      </c>
      <c r="AY85" s="200" t="s">
        <v>162</v>
      </c>
      <c r="BK85" s="202">
        <f>BK86</f>
        <v>0</v>
      </c>
    </row>
    <row r="86" spans="2:65" s="11" customFormat="1" ht="19.899999999999999" customHeight="1">
      <c r="B86" s="189"/>
      <c r="C86" s="190"/>
      <c r="D86" s="191" t="s">
        <v>74</v>
      </c>
      <c r="E86" s="203" t="s">
        <v>25</v>
      </c>
      <c r="F86" s="203" t="s">
        <v>163</v>
      </c>
      <c r="G86" s="190"/>
      <c r="H86" s="190"/>
      <c r="I86" s="193"/>
      <c r="J86" s="204">
        <f>BK86</f>
        <v>0</v>
      </c>
      <c r="K86" s="190"/>
      <c r="L86" s="195"/>
      <c r="M86" s="196"/>
      <c r="N86" s="197"/>
      <c r="O86" s="197"/>
      <c r="P86" s="198">
        <f>SUM(P87:P98)</f>
        <v>0</v>
      </c>
      <c r="Q86" s="197"/>
      <c r="R86" s="198">
        <f>SUM(R87:R98)</f>
        <v>0</v>
      </c>
      <c r="S86" s="197"/>
      <c r="T86" s="199">
        <f>SUM(T87:T98)</f>
        <v>0</v>
      </c>
      <c r="AR86" s="200" t="s">
        <v>25</v>
      </c>
      <c r="AT86" s="201" t="s">
        <v>74</v>
      </c>
      <c r="AU86" s="201" t="s">
        <v>25</v>
      </c>
      <c r="AY86" s="200" t="s">
        <v>162</v>
      </c>
      <c r="BK86" s="202">
        <f>SUM(BK87:BK98)</f>
        <v>0</v>
      </c>
    </row>
    <row r="87" spans="2:65" s="1" customFormat="1" ht="16.5" customHeight="1">
      <c r="B87" s="42"/>
      <c r="C87" s="205" t="s">
        <v>25</v>
      </c>
      <c r="D87" s="205" t="s">
        <v>164</v>
      </c>
      <c r="E87" s="206" t="s">
        <v>165</v>
      </c>
      <c r="F87" s="207" t="s">
        <v>166</v>
      </c>
      <c r="G87" s="208" t="s">
        <v>167</v>
      </c>
      <c r="H87" s="209">
        <v>0.98</v>
      </c>
      <c r="I87" s="210"/>
      <c r="J87" s="211">
        <f>ROUND(I87*H87,2)</f>
        <v>0</v>
      </c>
      <c r="K87" s="207" t="s">
        <v>168</v>
      </c>
      <c r="L87" s="62"/>
      <c r="M87" s="212" t="s">
        <v>24</v>
      </c>
      <c r="N87" s="213" t="s">
        <v>46</v>
      </c>
      <c r="O87" s="43"/>
      <c r="P87" s="214">
        <f>O87*H87</f>
        <v>0</v>
      </c>
      <c r="Q87" s="214">
        <v>0</v>
      </c>
      <c r="R87" s="214">
        <f>Q87*H87</f>
        <v>0</v>
      </c>
      <c r="S87" s="214">
        <v>0</v>
      </c>
      <c r="T87" s="215">
        <f>S87*H87</f>
        <v>0</v>
      </c>
      <c r="AR87" s="25" t="s">
        <v>169</v>
      </c>
      <c r="AT87" s="25" t="s">
        <v>164</v>
      </c>
      <c r="AU87" s="25" t="s">
        <v>83</v>
      </c>
      <c r="AY87" s="25" t="s">
        <v>162</v>
      </c>
      <c r="BE87" s="216">
        <f>IF(N87="základní",J87,0)</f>
        <v>0</v>
      </c>
      <c r="BF87" s="216">
        <f>IF(N87="snížená",J87,0)</f>
        <v>0</v>
      </c>
      <c r="BG87" s="216">
        <f>IF(N87="zákl. přenesená",J87,0)</f>
        <v>0</v>
      </c>
      <c r="BH87" s="216">
        <f>IF(N87="sníž. přenesená",J87,0)</f>
        <v>0</v>
      </c>
      <c r="BI87" s="216">
        <f>IF(N87="nulová",J87,0)</f>
        <v>0</v>
      </c>
      <c r="BJ87" s="25" t="s">
        <v>25</v>
      </c>
      <c r="BK87" s="216">
        <f>ROUND(I87*H87,2)</f>
        <v>0</v>
      </c>
      <c r="BL87" s="25" t="s">
        <v>169</v>
      </c>
      <c r="BM87" s="25" t="s">
        <v>170</v>
      </c>
    </row>
    <row r="88" spans="2:65" s="1" customFormat="1" ht="175.5">
      <c r="B88" s="42"/>
      <c r="C88" s="64"/>
      <c r="D88" s="217" t="s">
        <v>171</v>
      </c>
      <c r="E88" s="64"/>
      <c r="F88" s="218" t="s">
        <v>172</v>
      </c>
      <c r="G88" s="64"/>
      <c r="H88" s="64"/>
      <c r="I88" s="174"/>
      <c r="J88" s="64"/>
      <c r="K88" s="64"/>
      <c r="L88" s="62"/>
      <c r="M88" s="219"/>
      <c r="N88" s="43"/>
      <c r="O88" s="43"/>
      <c r="P88" s="43"/>
      <c r="Q88" s="43"/>
      <c r="R88" s="43"/>
      <c r="S88" s="43"/>
      <c r="T88" s="79"/>
      <c r="AT88" s="25" t="s">
        <v>171</v>
      </c>
      <c r="AU88" s="25" t="s">
        <v>83</v>
      </c>
    </row>
    <row r="89" spans="2:65" s="12" customFormat="1" ht="13.5">
      <c r="B89" s="220"/>
      <c r="C89" s="221"/>
      <c r="D89" s="217" t="s">
        <v>173</v>
      </c>
      <c r="E89" s="222" t="s">
        <v>133</v>
      </c>
      <c r="F89" s="223" t="s">
        <v>174</v>
      </c>
      <c r="G89" s="221"/>
      <c r="H89" s="224">
        <v>0.98</v>
      </c>
      <c r="I89" s="225"/>
      <c r="J89" s="221"/>
      <c r="K89" s="221"/>
      <c r="L89" s="226"/>
      <c r="M89" s="227"/>
      <c r="N89" s="228"/>
      <c r="O89" s="228"/>
      <c r="P89" s="228"/>
      <c r="Q89" s="228"/>
      <c r="R89" s="228"/>
      <c r="S89" s="228"/>
      <c r="T89" s="229"/>
      <c r="AT89" s="230" t="s">
        <v>173</v>
      </c>
      <c r="AU89" s="230" t="s">
        <v>83</v>
      </c>
      <c r="AV89" s="12" t="s">
        <v>83</v>
      </c>
      <c r="AW89" s="12" t="s">
        <v>39</v>
      </c>
      <c r="AX89" s="12" t="s">
        <v>25</v>
      </c>
      <c r="AY89" s="230" t="s">
        <v>162</v>
      </c>
    </row>
    <row r="90" spans="2:65" s="1" customFormat="1" ht="16.5" customHeight="1">
      <c r="B90" s="42"/>
      <c r="C90" s="205" t="s">
        <v>83</v>
      </c>
      <c r="D90" s="205" t="s">
        <v>164</v>
      </c>
      <c r="E90" s="206" t="s">
        <v>175</v>
      </c>
      <c r="F90" s="207" t="s">
        <v>176</v>
      </c>
      <c r="G90" s="208" t="s">
        <v>167</v>
      </c>
      <c r="H90" s="209">
        <v>0.98</v>
      </c>
      <c r="I90" s="210"/>
      <c r="J90" s="211">
        <f>ROUND(I90*H90,2)</f>
        <v>0</v>
      </c>
      <c r="K90" s="207" t="s">
        <v>168</v>
      </c>
      <c r="L90" s="62"/>
      <c r="M90" s="212" t="s">
        <v>24</v>
      </c>
      <c r="N90" s="213" t="s">
        <v>46</v>
      </c>
      <c r="O90" s="43"/>
      <c r="P90" s="214">
        <f>O90*H90</f>
        <v>0</v>
      </c>
      <c r="Q90" s="214">
        <v>0</v>
      </c>
      <c r="R90" s="214">
        <f>Q90*H90</f>
        <v>0</v>
      </c>
      <c r="S90" s="214">
        <v>0</v>
      </c>
      <c r="T90" s="215">
        <f>S90*H90</f>
        <v>0</v>
      </c>
      <c r="AR90" s="25" t="s">
        <v>169</v>
      </c>
      <c r="AT90" s="25" t="s">
        <v>164</v>
      </c>
      <c r="AU90" s="25" t="s">
        <v>83</v>
      </c>
      <c r="AY90" s="25" t="s">
        <v>162</v>
      </c>
      <c r="BE90" s="216">
        <f>IF(N90="základní",J90,0)</f>
        <v>0</v>
      </c>
      <c r="BF90" s="216">
        <f>IF(N90="snížená",J90,0)</f>
        <v>0</v>
      </c>
      <c r="BG90" s="216">
        <f>IF(N90="zákl. přenesená",J90,0)</f>
        <v>0</v>
      </c>
      <c r="BH90" s="216">
        <f>IF(N90="sníž. přenesená",J90,0)</f>
        <v>0</v>
      </c>
      <c r="BI90" s="216">
        <f>IF(N90="nulová",J90,0)</f>
        <v>0</v>
      </c>
      <c r="BJ90" s="25" t="s">
        <v>25</v>
      </c>
      <c r="BK90" s="216">
        <f>ROUND(I90*H90,2)</f>
        <v>0</v>
      </c>
      <c r="BL90" s="25" t="s">
        <v>169</v>
      </c>
      <c r="BM90" s="25" t="s">
        <v>177</v>
      </c>
    </row>
    <row r="91" spans="2:65" s="1" customFormat="1" ht="175.5">
      <c r="B91" s="42"/>
      <c r="C91" s="64"/>
      <c r="D91" s="217" t="s">
        <v>171</v>
      </c>
      <c r="E91" s="64"/>
      <c r="F91" s="218" t="s">
        <v>178</v>
      </c>
      <c r="G91" s="64"/>
      <c r="H91" s="64"/>
      <c r="I91" s="174"/>
      <c r="J91" s="64"/>
      <c r="K91" s="64"/>
      <c r="L91" s="62"/>
      <c r="M91" s="219"/>
      <c r="N91" s="43"/>
      <c r="O91" s="43"/>
      <c r="P91" s="43"/>
      <c r="Q91" s="43"/>
      <c r="R91" s="43"/>
      <c r="S91" s="43"/>
      <c r="T91" s="79"/>
      <c r="AT91" s="25" t="s">
        <v>171</v>
      </c>
      <c r="AU91" s="25" t="s">
        <v>83</v>
      </c>
    </row>
    <row r="92" spans="2:65" s="12" customFormat="1" ht="13.5">
      <c r="B92" s="220"/>
      <c r="C92" s="221"/>
      <c r="D92" s="217" t="s">
        <v>173</v>
      </c>
      <c r="E92" s="222" t="s">
        <v>131</v>
      </c>
      <c r="F92" s="223" t="s">
        <v>179</v>
      </c>
      <c r="G92" s="221"/>
      <c r="H92" s="224">
        <v>0.98</v>
      </c>
      <c r="I92" s="225"/>
      <c r="J92" s="221"/>
      <c r="K92" s="221"/>
      <c r="L92" s="226"/>
      <c r="M92" s="227"/>
      <c r="N92" s="228"/>
      <c r="O92" s="228"/>
      <c r="P92" s="228"/>
      <c r="Q92" s="228"/>
      <c r="R92" s="228"/>
      <c r="S92" s="228"/>
      <c r="T92" s="229"/>
      <c r="AT92" s="230" t="s">
        <v>173</v>
      </c>
      <c r="AU92" s="230" t="s">
        <v>83</v>
      </c>
      <c r="AV92" s="12" t="s">
        <v>83</v>
      </c>
      <c r="AW92" s="12" t="s">
        <v>39</v>
      </c>
      <c r="AX92" s="12" t="s">
        <v>25</v>
      </c>
      <c r="AY92" s="230" t="s">
        <v>162</v>
      </c>
    </row>
    <row r="93" spans="2:65" s="1" customFormat="1" ht="16.5" customHeight="1">
      <c r="B93" s="42"/>
      <c r="C93" s="205" t="s">
        <v>180</v>
      </c>
      <c r="D93" s="205" t="s">
        <v>164</v>
      </c>
      <c r="E93" s="206" t="s">
        <v>181</v>
      </c>
      <c r="F93" s="207" t="s">
        <v>182</v>
      </c>
      <c r="G93" s="208" t="s">
        <v>167</v>
      </c>
      <c r="H93" s="209">
        <v>0.98</v>
      </c>
      <c r="I93" s="210"/>
      <c r="J93" s="211">
        <f>ROUND(I93*H93,2)</f>
        <v>0</v>
      </c>
      <c r="K93" s="207" t="s">
        <v>168</v>
      </c>
      <c r="L93" s="62"/>
      <c r="M93" s="212" t="s">
        <v>24</v>
      </c>
      <c r="N93" s="213" t="s">
        <v>46</v>
      </c>
      <c r="O93" s="43"/>
      <c r="P93" s="214">
        <f>O93*H93</f>
        <v>0</v>
      </c>
      <c r="Q93" s="214">
        <v>0</v>
      </c>
      <c r="R93" s="214">
        <f>Q93*H93</f>
        <v>0</v>
      </c>
      <c r="S93" s="214">
        <v>0</v>
      </c>
      <c r="T93" s="215">
        <f>S93*H93</f>
        <v>0</v>
      </c>
      <c r="AR93" s="25" t="s">
        <v>169</v>
      </c>
      <c r="AT93" s="25" t="s">
        <v>164</v>
      </c>
      <c r="AU93" s="25" t="s">
        <v>83</v>
      </c>
      <c r="AY93" s="25" t="s">
        <v>162</v>
      </c>
      <c r="BE93" s="216">
        <f>IF(N93="základní",J93,0)</f>
        <v>0</v>
      </c>
      <c r="BF93" s="216">
        <f>IF(N93="snížená",J93,0)</f>
        <v>0</v>
      </c>
      <c r="BG93" s="216">
        <f>IF(N93="zákl. přenesená",J93,0)</f>
        <v>0</v>
      </c>
      <c r="BH93" s="216">
        <f>IF(N93="sníž. přenesená",J93,0)</f>
        <v>0</v>
      </c>
      <c r="BI93" s="216">
        <f>IF(N93="nulová",J93,0)</f>
        <v>0</v>
      </c>
      <c r="BJ93" s="25" t="s">
        <v>25</v>
      </c>
      <c r="BK93" s="216">
        <f>ROUND(I93*H93,2)</f>
        <v>0</v>
      </c>
      <c r="BL93" s="25" t="s">
        <v>169</v>
      </c>
      <c r="BM93" s="25" t="s">
        <v>183</v>
      </c>
    </row>
    <row r="94" spans="2:65" s="1" customFormat="1" ht="175.5">
      <c r="B94" s="42"/>
      <c r="C94" s="64"/>
      <c r="D94" s="217" t="s">
        <v>171</v>
      </c>
      <c r="E94" s="64"/>
      <c r="F94" s="218" t="s">
        <v>184</v>
      </c>
      <c r="G94" s="64"/>
      <c r="H94" s="64"/>
      <c r="I94" s="174"/>
      <c r="J94" s="64"/>
      <c r="K94" s="64"/>
      <c r="L94" s="62"/>
      <c r="M94" s="219"/>
      <c r="N94" s="43"/>
      <c r="O94" s="43"/>
      <c r="P94" s="43"/>
      <c r="Q94" s="43"/>
      <c r="R94" s="43"/>
      <c r="S94" s="43"/>
      <c r="T94" s="79"/>
      <c r="AT94" s="25" t="s">
        <v>171</v>
      </c>
      <c r="AU94" s="25" t="s">
        <v>83</v>
      </c>
    </row>
    <row r="95" spans="2:65" s="12" customFormat="1" ht="13.5">
      <c r="B95" s="220"/>
      <c r="C95" s="221"/>
      <c r="D95" s="217" t="s">
        <v>173</v>
      </c>
      <c r="E95" s="222" t="s">
        <v>24</v>
      </c>
      <c r="F95" s="223" t="s">
        <v>185</v>
      </c>
      <c r="G95" s="221"/>
      <c r="H95" s="224">
        <v>0.98</v>
      </c>
      <c r="I95" s="225"/>
      <c r="J95" s="221"/>
      <c r="K95" s="221"/>
      <c r="L95" s="226"/>
      <c r="M95" s="227"/>
      <c r="N95" s="228"/>
      <c r="O95" s="228"/>
      <c r="P95" s="228"/>
      <c r="Q95" s="228"/>
      <c r="R95" s="228"/>
      <c r="S95" s="228"/>
      <c r="T95" s="229"/>
      <c r="AT95" s="230" t="s">
        <v>173</v>
      </c>
      <c r="AU95" s="230" t="s">
        <v>83</v>
      </c>
      <c r="AV95" s="12" t="s">
        <v>83</v>
      </c>
      <c r="AW95" s="12" t="s">
        <v>39</v>
      </c>
      <c r="AX95" s="12" t="s">
        <v>25</v>
      </c>
      <c r="AY95" s="230" t="s">
        <v>162</v>
      </c>
    </row>
    <row r="96" spans="2:65" s="1" customFormat="1" ht="16.5" customHeight="1">
      <c r="B96" s="42"/>
      <c r="C96" s="205" t="s">
        <v>169</v>
      </c>
      <c r="D96" s="205" t="s">
        <v>164</v>
      </c>
      <c r="E96" s="206" t="s">
        <v>186</v>
      </c>
      <c r="F96" s="207" t="s">
        <v>187</v>
      </c>
      <c r="G96" s="208" t="s">
        <v>188</v>
      </c>
      <c r="H96" s="209">
        <v>1.764</v>
      </c>
      <c r="I96" s="210"/>
      <c r="J96" s="211">
        <f>ROUND(I96*H96,2)</f>
        <v>0</v>
      </c>
      <c r="K96" s="207" t="s">
        <v>168</v>
      </c>
      <c r="L96" s="62"/>
      <c r="M96" s="212" t="s">
        <v>24</v>
      </c>
      <c r="N96" s="213" t="s">
        <v>46</v>
      </c>
      <c r="O96" s="43"/>
      <c r="P96" s="214">
        <f>O96*H96</f>
        <v>0</v>
      </c>
      <c r="Q96" s="214">
        <v>0</v>
      </c>
      <c r="R96" s="214">
        <f>Q96*H96</f>
        <v>0</v>
      </c>
      <c r="S96" s="214">
        <v>0</v>
      </c>
      <c r="T96" s="215">
        <f>S96*H96</f>
        <v>0</v>
      </c>
      <c r="AR96" s="25" t="s">
        <v>169</v>
      </c>
      <c r="AT96" s="25" t="s">
        <v>164</v>
      </c>
      <c r="AU96" s="25" t="s">
        <v>83</v>
      </c>
      <c r="AY96" s="25" t="s">
        <v>162</v>
      </c>
      <c r="BE96" s="216">
        <f>IF(N96="základní",J96,0)</f>
        <v>0</v>
      </c>
      <c r="BF96" s="216">
        <f>IF(N96="snížená",J96,0)</f>
        <v>0</v>
      </c>
      <c r="BG96" s="216">
        <f>IF(N96="zákl. přenesená",J96,0)</f>
        <v>0</v>
      </c>
      <c r="BH96" s="216">
        <f>IF(N96="sníž. přenesená",J96,0)</f>
        <v>0</v>
      </c>
      <c r="BI96" s="216">
        <f>IF(N96="nulová",J96,0)</f>
        <v>0</v>
      </c>
      <c r="BJ96" s="25" t="s">
        <v>25</v>
      </c>
      <c r="BK96" s="216">
        <f>ROUND(I96*H96,2)</f>
        <v>0</v>
      </c>
      <c r="BL96" s="25" t="s">
        <v>169</v>
      </c>
      <c r="BM96" s="25" t="s">
        <v>189</v>
      </c>
    </row>
    <row r="97" spans="2:51" s="1" customFormat="1" ht="175.5">
      <c r="B97" s="42"/>
      <c r="C97" s="64"/>
      <c r="D97" s="217" t="s">
        <v>171</v>
      </c>
      <c r="E97" s="64"/>
      <c r="F97" s="218" t="s">
        <v>184</v>
      </c>
      <c r="G97" s="64"/>
      <c r="H97" s="64"/>
      <c r="I97" s="174"/>
      <c r="J97" s="64"/>
      <c r="K97" s="64"/>
      <c r="L97" s="62"/>
      <c r="M97" s="219"/>
      <c r="N97" s="43"/>
      <c r="O97" s="43"/>
      <c r="P97" s="43"/>
      <c r="Q97" s="43"/>
      <c r="R97" s="43"/>
      <c r="S97" s="43"/>
      <c r="T97" s="79"/>
      <c r="AT97" s="25" t="s">
        <v>171</v>
      </c>
      <c r="AU97" s="25" t="s">
        <v>83</v>
      </c>
    </row>
    <row r="98" spans="2:51" s="12" customFormat="1" ht="13.5">
      <c r="B98" s="220"/>
      <c r="C98" s="221"/>
      <c r="D98" s="217" t="s">
        <v>173</v>
      </c>
      <c r="E98" s="222" t="s">
        <v>24</v>
      </c>
      <c r="F98" s="223" t="s">
        <v>190</v>
      </c>
      <c r="G98" s="221"/>
      <c r="H98" s="224">
        <v>1.764</v>
      </c>
      <c r="I98" s="225"/>
      <c r="J98" s="221"/>
      <c r="K98" s="221"/>
      <c r="L98" s="226"/>
      <c r="M98" s="231"/>
      <c r="N98" s="232"/>
      <c r="O98" s="232"/>
      <c r="P98" s="232"/>
      <c r="Q98" s="232"/>
      <c r="R98" s="232"/>
      <c r="S98" s="232"/>
      <c r="T98" s="233"/>
      <c r="AT98" s="230" t="s">
        <v>173</v>
      </c>
      <c r="AU98" s="230" t="s">
        <v>83</v>
      </c>
      <c r="AV98" s="12" t="s">
        <v>83</v>
      </c>
      <c r="AW98" s="12" t="s">
        <v>39</v>
      </c>
      <c r="AX98" s="12" t="s">
        <v>25</v>
      </c>
      <c r="AY98" s="230" t="s">
        <v>162</v>
      </c>
    </row>
    <row r="99" spans="2:51" s="1" customFormat="1" ht="6.95" customHeight="1">
      <c r="B99" s="57"/>
      <c r="C99" s="58"/>
      <c r="D99" s="58"/>
      <c r="E99" s="58"/>
      <c r="F99" s="58"/>
      <c r="G99" s="58"/>
      <c r="H99" s="58"/>
      <c r="I99" s="150"/>
      <c r="J99" s="58"/>
      <c r="K99" s="58"/>
      <c r="L99" s="62"/>
    </row>
  </sheetData>
  <sheetProtection algorithmName="SHA-512" hashValue="9MnNTGEHJ0FI2TBbhVAL6Q1mXsCdTyzQumfCaxk6B6R/vWgxYQfwwrs8O3V91pNhCvZ01oakhFt1emcMSlZHYw==" saltValue="H9fvNvO/fkvutpcKvDNkF2PGZWAWzy1mZ8ikwzorVUiCP7Ekh421f1e8+DiAqGJJ0tpPUxTeFLhhyykiU11ERw==" spinCount="100000" sheet="1" objects="1" scenarios="1" formatColumns="0" formatRows="0" autoFilter="0"/>
  <autoFilter ref="C83:K98"/>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BR18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126</v>
      </c>
      <c r="G1" s="410" t="s">
        <v>127</v>
      </c>
      <c r="H1" s="410"/>
      <c r="I1" s="125"/>
      <c r="J1" s="124" t="s">
        <v>128</v>
      </c>
      <c r="K1" s="123" t="s">
        <v>129</v>
      </c>
      <c r="L1" s="124" t="s">
        <v>130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01"/>
      <c r="M2" s="401"/>
      <c r="N2" s="401"/>
      <c r="O2" s="401"/>
      <c r="P2" s="401"/>
      <c r="Q2" s="401"/>
      <c r="R2" s="401"/>
      <c r="S2" s="401"/>
      <c r="T2" s="401"/>
      <c r="U2" s="401"/>
      <c r="V2" s="401"/>
      <c r="AT2" s="25" t="s">
        <v>91</v>
      </c>
      <c r="AZ2" s="126" t="s">
        <v>191</v>
      </c>
      <c r="BA2" s="126" t="s">
        <v>24</v>
      </c>
      <c r="BB2" s="126" t="s">
        <v>24</v>
      </c>
      <c r="BC2" s="126" t="s">
        <v>192</v>
      </c>
      <c r="BD2" s="126" t="s">
        <v>83</v>
      </c>
    </row>
    <row r="3" spans="1:70" ht="6.95" customHeight="1">
      <c r="B3" s="26"/>
      <c r="C3" s="27"/>
      <c r="D3" s="27"/>
      <c r="E3" s="27"/>
      <c r="F3" s="27"/>
      <c r="G3" s="27"/>
      <c r="H3" s="27"/>
      <c r="I3" s="127"/>
      <c r="J3" s="27"/>
      <c r="K3" s="28"/>
      <c r="AT3" s="25" t="s">
        <v>83</v>
      </c>
      <c r="AZ3" s="126" t="s">
        <v>193</v>
      </c>
      <c r="BA3" s="126" t="s">
        <v>24</v>
      </c>
      <c r="BB3" s="126" t="s">
        <v>24</v>
      </c>
      <c r="BC3" s="126" t="s">
        <v>194</v>
      </c>
      <c r="BD3" s="126" t="s">
        <v>83</v>
      </c>
    </row>
    <row r="4" spans="1:70" ht="36.950000000000003" customHeight="1">
      <c r="B4" s="29"/>
      <c r="C4" s="30"/>
      <c r="D4" s="31" t="s">
        <v>134</v>
      </c>
      <c r="E4" s="30"/>
      <c r="F4" s="30"/>
      <c r="G4" s="30"/>
      <c r="H4" s="30"/>
      <c r="I4" s="128"/>
      <c r="J4" s="30"/>
      <c r="K4" s="32"/>
      <c r="M4" s="33" t="s">
        <v>12</v>
      </c>
      <c r="AT4" s="25" t="s">
        <v>6</v>
      </c>
      <c r="AZ4" s="126" t="s">
        <v>195</v>
      </c>
      <c r="BA4" s="126" t="s">
        <v>24</v>
      </c>
      <c r="BB4" s="126" t="s">
        <v>24</v>
      </c>
      <c r="BC4" s="126" t="s">
        <v>196</v>
      </c>
      <c r="BD4" s="126" t="s">
        <v>83</v>
      </c>
    </row>
    <row r="5" spans="1:70" ht="6.95" customHeight="1">
      <c r="B5" s="29"/>
      <c r="C5" s="30"/>
      <c r="D5" s="30"/>
      <c r="E5" s="30"/>
      <c r="F5" s="30"/>
      <c r="G5" s="30"/>
      <c r="H5" s="30"/>
      <c r="I5" s="128"/>
      <c r="J5" s="30"/>
      <c r="K5" s="32"/>
      <c r="AZ5" s="126" t="s">
        <v>197</v>
      </c>
      <c r="BA5" s="126" t="s">
        <v>24</v>
      </c>
      <c r="BB5" s="126" t="s">
        <v>24</v>
      </c>
      <c r="BC5" s="126" t="s">
        <v>198</v>
      </c>
      <c r="BD5" s="126" t="s">
        <v>83</v>
      </c>
    </row>
    <row r="6" spans="1:70">
      <c r="B6" s="29"/>
      <c r="C6" s="30"/>
      <c r="D6" s="38" t="s">
        <v>18</v>
      </c>
      <c r="E6" s="30"/>
      <c r="F6" s="30"/>
      <c r="G6" s="30"/>
      <c r="H6" s="30"/>
      <c r="I6" s="128"/>
      <c r="J6" s="30"/>
      <c r="K6" s="32"/>
      <c r="AZ6" s="126" t="s">
        <v>199</v>
      </c>
      <c r="BA6" s="126" t="s">
        <v>24</v>
      </c>
      <c r="BB6" s="126" t="s">
        <v>24</v>
      </c>
      <c r="BC6" s="126" t="s">
        <v>200</v>
      </c>
      <c r="BD6" s="126" t="s">
        <v>83</v>
      </c>
    </row>
    <row r="7" spans="1:70" ht="16.5" customHeight="1">
      <c r="B7" s="29"/>
      <c r="C7" s="30"/>
      <c r="D7" s="30"/>
      <c r="E7" s="402" t="str">
        <f>'Rekapitulace stavby'!K6</f>
        <v>Heřmanický potok - Svobodné Heřmanice, km 3,200-5,500</v>
      </c>
      <c r="F7" s="403"/>
      <c r="G7" s="403"/>
      <c r="H7" s="403"/>
      <c r="I7" s="128"/>
      <c r="J7" s="30"/>
      <c r="K7" s="32"/>
      <c r="AZ7" s="126" t="s">
        <v>201</v>
      </c>
      <c r="BA7" s="126" t="s">
        <v>24</v>
      </c>
      <c r="BB7" s="126" t="s">
        <v>24</v>
      </c>
      <c r="BC7" s="126" t="s">
        <v>202</v>
      </c>
      <c r="BD7" s="126" t="s">
        <v>83</v>
      </c>
    </row>
    <row r="8" spans="1:70">
      <c r="B8" s="29"/>
      <c r="C8" s="30"/>
      <c r="D8" s="38" t="s">
        <v>135</v>
      </c>
      <c r="E8" s="30"/>
      <c r="F8" s="30"/>
      <c r="G8" s="30"/>
      <c r="H8" s="30"/>
      <c r="I8" s="128"/>
      <c r="J8" s="30"/>
      <c r="K8" s="32"/>
      <c r="AZ8" s="126" t="s">
        <v>203</v>
      </c>
      <c r="BA8" s="126" t="s">
        <v>24</v>
      </c>
      <c r="BB8" s="126" t="s">
        <v>24</v>
      </c>
      <c r="BC8" s="126" t="s">
        <v>204</v>
      </c>
      <c r="BD8" s="126" t="s">
        <v>83</v>
      </c>
    </row>
    <row r="9" spans="1:70" s="1" customFormat="1" ht="16.5" customHeight="1">
      <c r="B9" s="42"/>
      <c r="C9" s="43"/>
      <c r="D9" s="43"/>
      <c r="E9" s="402" t="s">
        <v>136</v>
      </c>
      <c r="F9" s="404"/>
      <c r="G9" s="404"/>
      <c r="H9" s="404"/>
      <c r="I9" s="129"/>
      <c r="J9" s="43"/>
      <c r="K9" s="46"/>
      <c r="AZ9" s="126" t="s">
        <v>205</v>
      </c>
      <c r="BA9" s="126" t="s">
        <v>24</v>
      </c>
      <c r="BB9" s="126" t="s">
        <v>24</v>
      </c>
      <c r="BC9" s="126" t="s">
        <v>206</v>
      </c>
      <c r="BD9" s="126" t="s">
        <v>83</v>
      </c>
    </row>
    <row r="10" spans="1:70" s="1" customFormat="1">
      <c r="B10" s="42"/>
      <c r="C10" s="43"/>
      <c r="D10" s="38" t="s">
        <v>137</v>
      </c>
      <c r="E10" s="43"/>
      <c r="F10" s="43"/>
      <c r="G10" s="43"/>
      <c r="H10" s="43"/>
      <c r="I10" s="129"/>
      <c r="J10" s="43"/>
      <c r="K10" s="46"/>
      <c r="AZ10" s="126" t="s">
        <v>207</v>
      </c>
      <c r="BA10" s="126" t="s">
        <v>24</v>
      </c>
      <c r="BB10" s="126" t="s">
        <v>24</v>
      </c>
      <c r="BC10" s="126" t="s">
        <v>208</v>
      </c>
      <c r="BD10" s="126" t="s">
        <v>83</v>
      </c>
    </row>
    <row r="11" spans="1:70" s="1" customFormat="1" ht="36.950000000000003" customHeight="1">
      <c r="B11" s="42"/>
      <c r="C11" s="43"/>
      <c r="D11" s="43"/>
      <c r="E11" s="405" t="s">
        <v>209</v>
      </c>
      <c r="F11" s="404"/>
      <c r="G11" s="404"/>
      <c r="H11" s="404"/>
      <c r="I11" s="129"/>
      <c r="J11" s="43"/>
      <c r="K11" s="46"/>
      <c r="AZ11" s="126" t="s">
        <v>131</v>
      </c>
      <c r="BA11" s="126" t="s">
        <v>24</v>
      </c>
      <c r="BB11" s="126" t="s">
        <v>24</v>
      </c>
      <c r="BC11" s="126" t="s">
        <v>210</v>
      </c>
      <c r="BD11" s="126" t="s">
        <v>83</v>
      </c>
    </row>
    <row r="12" spans="1:70" s="1" customFormat="1" ht="13.5">
      <c r="B12" s="42"/>
      <c r="C12" s="43"/>
      <c r="D12" s="43"/>
      <c r="E12" s="43"/>
      <c r="F12" s="43"/>
      <c r="G12" s="43"/>
      <c r="H12" s="43"/>
      <c r="I12" s="129"/>
      <c r="J12" s="43"/>
      <c r="K12" s="46"/>
      <c r="AZ12" s="126" t="s">
        <v>211</v>
      </c>
      <c r="BA12" s="126" t="s">
        <v>24</v>
      </c>
      <c r="BB12" s="126" t="s">
        <v>24</v>
      </c>
      <c r="BC12" s="126" t="s">
        <v>212</v>
      </c>
      <c r="BD12" s="126" t="s">
        <v>83</v>
      </c>
    </row>
    <row r="13" spans="1:70" s="1" customFormat="1" ht="14.45" customHeight="1">
      <c r="B13" s="42"/>
      <c r="C13" s="43"/>
      <c r="D13" s="38" t="s">
        <v>21</v>
      </c>
      <c r="E13" s="43"/>
      <c r="F13" s="36" t="s">
        <v>24</v>
      </c>
      <c r="G13" s="43"/>
      <c r="H13" s="43"/>
      <c r="I13" s="130" t="s">
        <v>23</v>
      </c>
      <c r="J13" s="36" t="s">
        <v>24</v>
      </c>
      <c r="K13" s="46"/>
    </row>
    <row r="14" spans="1:70" s="1" customFormat="1" ht="14.45" customHeight="1">
      <c r="B14" s="42"/>
      <c r="C14" s="43"/>
      <c r="D14" s="38" t="s">
        <v>26</v>
      </c>
      <c r="E14" s="43"/>
      <c r="F14" s="36" t="s">
        <v>27</v>
      </c>
      <c r="G14" s="43"/>
      <c r="H14" s="43"/>
      <c r="I14" s="130" t="s">
        <v>28</v>
      </c>
      <c r="J14" s="131" t="str">
        <f>'Rekapitulace stavby'!AN8</f>
        <v>28. 1. 2016</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30" t="s">
        <v>34</v>
      </c>
      <c r="J17" s="36" t="str">
        <f>IF('Rekapitulace stavby'!AN11="","",'Rekapitulace stavby'!AN11)</f>
        <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35</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34</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37</v>
      </c>
      <c r="E22" s="43"/>
      <c r="F22" s="43"/>
      <c r="G22" s="43"/>
      <c r="H22" s="43"/>
      <c r="I22" s="130" t="s">
        <v>33</v>
      </c>
      <c r="J22" s="36" t="s">
        <v>24</v>
      </c>
      <c r="K22" s="46"/>
    </row>
    <row r="23" spans="2:11" s="1" customFormat="1" ht="18" customHeight="1">
      <c r="B23" s="42"/>
      <c r="C23" s="43"/>
      <c r="D23" s="43"/>
      <c r="E23" s="36" t="s">
        <v>38</v>
      </c>
      <c r="F23" s="43"/>
      <c r="G23" s="43"/>
      <c r="H23" s="43"/>
      <c r="I23" s="130" t="s">
        <v>34</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40</v>
      </c>
      <c r="E25" s="43"/>
      <c r="F25" s="43"/>
      <c r="G25" s="43"/>
      <c r="H25" s="43"/>
      <c r="I25" s="129"/>
      <c r="J25" s="43"/>
      <c r="K25" s="46"/>
    </row>
    <row r="26" spans="2:11" s="7" customFormat="1" ht="16.5" customHeight="1">
      <c r="B26" s="132"/>
      <c r="C26" s="133"/>
      <c r="D26" s="133"/>
      <c r="E26" s="367" t="s">
        <v>24</v>
      </c>
      <c r="F26" s="367"/>
      <c r="G26" s="367"/>
      <c r="H26" s="36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41</v>
      </c>
      <c r="E29" s="43"/>
      <c r="F29" s="43"/>
      <c r="G29" s="43"/>
      <c r="H29" s="43"/>
      <c r="I29" s="129"/>
      <c r="J29" s="139">
        <f>ROUND(J88,2)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43</v>
      </c>
      <c r="G31" s="43"/>
      <c r="H31" s="43"/>
      <c r="I31" s="140" t="s">
        <v>42</v>
      </c>
      <c r="J31" s="47" t="s">
        <v>44</v>
      </c>
      <c r="K31" s="46"/>
    </row>
    <row r="32" spans="2:11" s="1" customFormat="1" ht="14.45" customHeight="1">
      <c r="B32" s="42"/>
      <c r="C32" s="43"/>
      <c r="D32" s="50" t="s">
        <v>45</v>
      </c>
      <c r="E32" s="50" t="s">
        <v>46</v>
      </c>
      <c r="F32" s="141">
        <f>ROUND(SUM(BE88:BE181), 2)</f>
        <v>0</v>
      </c>
      <c r="G32" s="43"/>
      <c r="H32" s="43"/>
      <c r="I32" s="142">
        <v>0.21</v>
      </c>
      <c r="J32" s="141">
        <f>ROUND(ROUND((SUM(BE88:BE181)), 2)*I32, 2)</f>
        <v>0</v>
      </c>
      <c r="K32" s="46"/>
    </row>
    <row r="33" spans="2:11" s="1" customFormat="1" ht="14.45" customHeight="1">
      <c r="B33" s="42"/>
      <c r="C33" s="43"/>
      <c r="D33" s="43"/>
      <c r="E33" s="50" t="s">
        <v>47</v>
      </c>
      <c r="F33" s="141">
        <f>ROUND(SUM(BF88:BF181), 2)</f>
        <v>0</v>
      </c>
      <c r="G33" s="43"/>
      <c r="H33" s="43"/>
      <c r="I33" s="142">
        <v>0.15</v>
      </c>
      <c r="J33" s="141">
        <f>ROUND(ROUND((SUM(BF88:BF181)), 2)*I33, 2)</f>
        <v>0</v>
      </c>
      <c r="K33" s="46"/>
    </row>
    <row r="34" spans="2:11" s="1" customFormat="1" ht="14.45" hidden="1" customHeight="1">
      <c r="B34" s="42"/>
      <c r="C34" s="43"/>
      <c r="D34" s="43"/>
      <c r="E34" s="50" t="s">
        <v>48</v>
      </c>
      <c r="F34" s="141">
        <f>ROUND(SUM(BG88:BG181), 2)</f>
        <v>0</v>
      </c>
      <c r="G34" s="43"/>
      <c r="H34" s="43"/>
      <c r="I34" s="142">
        <v>0.21</v>
      </c>
      <c r="J34" s="141">
        <v>0</v>
      </c>
      <c r="K34" s="46"/>
    </row>
    <row r="35" spans="2:11" s="1" customFormat="1" ht="14.45" hidden="1" customHeight="1">
      <c r="B35" s="42"/>
      <c r="C35" s="43"/>
      <c r="D35" s="43"/>
      <c r="E35" s="50" t="s">
        <v>49</v>
      </c>
      <c r="F35" s="141">
        <f>ROUND(SUM(BH88:BH181), 2)</f>
        <v>0</v>
      </c>
      <c r="G35" s="43"/>
      <c r="H35" s="43"/>
      <c r="I35" s="142">
        <v>0.15</v>
      </c>
      <c r="J35" s="141">
        <v>0</v>
      </c>
      <c r="K35" s="46"/>
    </row>
    <row r="36" spans="2:11" s="1" customFormat="1" ht="14.45" hidden="1" customHeight="1">
      <c r="B36" s="42"/>
      <c r="C36" s="43"/>
      <c r="D36" s="43"/>
      <c r="E36" s="50" t="s">
        <v>50</v>
      </c>
      <c r="F36" s="141">
        <f>ROUND(SUM(BI88:BI181),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51</v>
      </c>
      <c r="E38" s="80"/>
      <c r="F38" s="80"/>
      <c r="G38" s="145" t="s">
        <v>52</v>
      </c>
      <c r="H38" s="146" t="s">
        <v>53</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139</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02" t="str">
        <f>E7</f>
        <v>Heřmanický potok - Svobodné Heřmanice, km 3,200-5,500</v>
      </c>
      <c r="F47" s="403"/>
      <c r="G47" s="403"/>
      <c r="H47" s="403"/>
      <c r="I47" s="129"/>
      <c r="J47" s="43"/>
      <c r="K47" s="46"/>
    </row>
    <row r="48" spans="2:11">
      <c r="B48" s="29"/>
      <c r="C48" s="38" t="s">
        <v>135</v>
      </c>
      <c r="D48" s="30"/>
      <c r="E48" s="30"/>
      <c r="F48" s="30"/>
      <c r="G48" s="30"/>
      <c r="H48" s="30"/>
      <c r="I48" s="128"/>
      <c r="J48" s="30"/>
      <c r="K48" s="32"/>
    </row>
    <row r="49" spans="2:47" s="1" customFormat="1" ht="16.5" customHeight="1">
      <c r="B49" s="42"/>
      <c r="C49" s="43"/>
      <c r="D49" s="43"/>
      <c r="E49" s="402" t="s">
        <v>136</v>
      </c>
      <c r="F49" s="404"/>
      <c r="G49" s="404"/>
      <c r="H49" s="404"/>
      <c r="I49" s="129"/>
      <c r="J49" s="43"/>
      <c r="K49" s="46"/>
    </row>
    <row r="50" spans="2:47" s="1" customFormat="1" ht="14.45" customHeight="1">
      <c r="B50" s="42"/>
      <c r="C50" s="38" t="s">
        <v>137</v>
      </c>
      <c r="D50" s="43"/>
      <c r="E50" s="43"/>
      <c r="F50" s="43"/>
      <c r="G50" s="43"/>
      <c r="H50" s="43"/>
      <c r="I50" s="129"/>
      <c r="J50" s="43"/>
      <c r="K50" s="46"/>
    </row>
    <row r="51" spans="2:47" s="1" customFormat="1" ht="17.25" customHeight="1">
      <c r="B51" s="42"/>
      <c r="C51" s="43"/>
      <c r="D51" s="43"/>
      <c r="E51" s="405" t="str">
        <f>E11</f>
        <v>02 - SO1_Soupis prací - podél. opevnění</v>
      </c>
      <c r="F51" s="404"/>
      <c r="G51" s="404"/>
      <c r="H51" s="404"/>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 xml:space="preserve"> </v>
      </c>
      <c r="G53" s="43"/>
      <c r="H53" s="43"/>
      <c r="I53" s="130" t="s">
        <v>28</v>
      </c>
      <c r="J53" s="131" t="str">
        <f>IF(J14="","",J14)</f>
        <v>28. 1. 2016</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 xml:space="preserve"> </v>
      </c>
      <c r="G55" s="43"/>
      <c r="H55" s="43"/>
      <c r="I55" s="130" t="s">
        <v>37</v>
      </c>
      <c r="J55" s="367" t="str">
        <f>E23</f>
        <v>Ing. Jana Palovská</v>
      </c>
      <c r="K55" s="46"/>
    </row>
    <row r="56" spans="2:47" s="1" customFormat="1" ht="14.45" customHeight="1">
      <c r="B56" s="42"/>
      <c r="C56" s="38" t="s">
        <v>35</v>
      </c>
      <c r="D56" s="43"/>
      <c r="E56" s="43"/>
      <c r="F56" s="36" t="str">
        <f>IF(E20="","",E20)</f>
        <v/>
      </c>
      <c r="G56" s="43"/>
      <c r="H56" s="43"/>
      <c r="I56" s="129"/>
      <c r="J56" s="406"/>
      <c r="K56" s="46"/>
    </row>
    <row r="57" spans="2:47" s="1" customFormat="1" ht="10.35" customHeight="1">
      <c r="B57" s="42"/>
      <c r="C57" s="43"/>
      <c r="D57" s="43"/>
      <c r="E57" s="43"/>
      <c r="F57" s="43"/>
      <c r="G57" s="43"/>
      <c r="H57" s="43"/>
      <c r="I57" s="129"/>
      <c r="J57" s="43"/>
      <c r="K57" s="46"/>
    </row>
    <row r="58" spans="2:47" s="1" customFormat="1" ht="29.25" customHeight="1">
      <c r="B58" s="42"/>
      <c r="C58" s="155" t="s">
        <v>140</v>
      </c>
      <c r="D58" s="143"/>
      <c r="E58" s="143"/>
      <c r="F58" s="143"/>
      <c r="G58" s="143"/>
      <c r="H58" s="143"/>
      <c r="I58" s="156"/>
      <c r="J58" s="157" t="s">
        <v>141</v>
      </c>
      <c r="K58" s="158"/>
    </row>
    <row r="59" spans="2:47" s="1" customFormat="1" ht="10.35" customHeight="1">
      <c r="B59" s="42"/>
      <c r="C59" s="43"/>
      <c r="D59" s="43"/>
      <c r="E59" s="43"/>
      <c r="F59" s="43"/>
      <c r="G59" s="43"/>
      <c r="H59" s="43"/>
      <c r="I59" s="129"/>
      <c r="J59" s="43"/>
      <c r="K59" s="46"/>
    </row>
    <row r="60" spans="2:47" s="1" customFormat="1" ht="29.25" customHeight="1">
      <c r="B60" s="42"/>
      <c r="C60" s="159" t="s">
        <v>142</v>
      </c>
      <c r="D60" s="43"/>
      <c r="E60" s="43"/>
      <c r="F60" s="43"/>
      <c r="G60" s="43"/>
      <c r="H60" s="43"/>
      <c r="I60" s="129"/>
      <c r="J60" s="139">
        <f>J88</f>
        <v>0</v>
      </c>
      <c r="K60" s="46"/>
      <c r="AU60" s="25" t="s">
        <v>143</v>
      </c>
    </row>
    <row r="61" spans="2:47" s="8" customFormat="1" ht="24.95" customHeight="1">
      <c r="B61" s="160"/>
      <c r="C61" s="161"/>
      <c r="D61" s="162" t="s">
        <v>144</v>
      </c>
      <c r="E61" s="163"/>
      <c r="F61" s="163"/>
      <c r="G61" s="163"/>
      <c r="H61" s="163"/>
      <c r="I61" s="164"/>
      <c r="J61" s="165">
        <f>J89</f>
        <v>0</v>
      </c>
      <c r="K61" s="166"/>
    </row>
    <row r="62" spans="2:47" s="9" customFormat="1" ht="19.899999999999999" customHeight="1">
      <c r="B62" s="167"/>
      <c r="C62" s="168"/>
      <c r="D62" s="169" t="s">
        <v>145</v>
      </c>
      <c r="E62" s="170"/>
      <c r="F62" s="170"/>
      <c r="G62" s="170"/>
      <c r="H62" s="170"/>
      <c r="I62" s="171"/>
      <c r="J62" s="172">
        <f>J90</f>
        <v>0</v>
      </c>
      <c r="K62" s="173"/>
    </row>
    <row r="63" spans="2:47" s="9" customFormat="1" ht="19.899999999999999" customHeight="1">
      <c r="B63" s="167"/>
      <c r="C63" s="168"/>
      <c r="D63" s="169" t="s">
        <v>213</v>
      </c>
      <c r="E63" s="170"/>
      <c r="F63" s="170"/>
      <c r="G63" s="170"/>
      <c r="H63" s="170"/>
      <c r="I63" s="171"/>
      <c r="J63" s="172">
        <f>J146</f>
        <v>0</v>
      </c>
      <c r="K63" s="173"/>
    </row>
    <row r="64" spans="2:47" s="9" customFormat="1" ht="19.899999999999999" customHeight="1">
      <c r="B64" s="167"/>
      <c r="C64" s="168"/>
      <c r="D64" s="169" t="s">
        <v>214</v>
      </c>
      <c r="E64" s="170"/>
      <c r="F64" s="170"/>
      <c r="G64" s="170"/>
      <c r="H64" s="170"/>
      <c r="I64" s="171"/>
      <c r="J64" s="172">
        <f>J153</f>
        <v>0</v>
      </c>
      <c r="K64" s="173"/>
    </row>
    <row r="65" spans="2:12" s="9" customFormat="1" ht="19.899999999999999" customHeight="1">
      <c r="B65" s="167"/>
      <c r="C65" s="168"/>
      <c r="D65" s="169" t="s">
        <v>215</v>
      </c>
      <c r="E65" s="170"/>
      <c r="F65" s="170"/>
      <c r="G65" s="170"/>
      <c r="H65" s="170"/>
      <c r="I65" s="171"/>
      <c r="J65" s="172">
        <f>J169</f>
        <v>0</v>
      </c>
      <c r="K65" s="173"/>
    </row>
    <row r="66" spans="2:12" s="9" customFormat="1" ht="14.85" customHeight="1">
      <c r="B66" s="167"/>
      <c r="C66" s="168"/>
      <c r="D66" s="169" t="s">
        <v>216</v>
      </c>
      <c r="E66" s="170"/>
      <c r="F66" s="170"/>
      <c r="G66" s="170"/>
      <c r="H66" s="170"/>
      <c r="I66" s="171"/>
      <c r="J66" s="172">
        <f>J173</f>
        <v>0</v>
      </c>
      <c r="K66" s="173"/>
    </row>
    <row r="67" spans="2:12" s="1" customFormat="1" ht="21.75" customHeight="1">
      <c r="B67" s="42"/>
      <c r="C67" s="43"/>
      <c r="D67" s="43"/>
      <c r="E67" s="43"/>
      <c r="F67" s="43"/>
      <c r="G67" s="43"/>
      <c r="H67" s="43"/>
      <c r="I67" s="129"/>
      <c r="J67" s="43"/>
      <c r="K67" s="46"/>
    </row>
    <row r="68" spans="2:12" s="1" customFormat="1" ht="6.95" customHeight="1">
      <c r="B68" s="57"/>
      <c r="C68" s="58"/>
      <c r="D68" s="58"/>
      <c r="E68" s="58"/>
      <c r="F68" s="58"/>
      <c r="G68" s="58"/>
      <c r="H68" s="58"/>
      <c r="I68" s="150"/>
      <c r="J68" s="58"/>
      <c r="K68" s="59"/>
    </row>
    <row r="72" spans="2:12" s="1" customFormat="1" ht="6.95" customHeight="1">
      <c r="B72" s="60"/>
      <c r="C72" s="61"/>
      <c r="D72" s="61"/>
      <c r="E72" s="61"/>
      <c r="F72" s="61"/>
      <c r="G72" s="61"/>
      <c r="H72" s="61"/>
      <c r="I72" s="153"/>
      <c r="J72" s="61"/>
      <c r="K72" s="61"/>
      <c r="L72" s="62"/>
    </row>
    <row r="73" spans="2:12" s="1" customFormat="1" ht="36.950000000000003" customHeight="1">
      <c r="B73" s="42"/>
      <c r="C73" s="63" t="s">
        <v>146</v>
      </c>
      <c r="D73" s="64"/>
      <c r="E73" s="64"/>
      <c r="F73" s="64"/>
      <c r="G73" s="64"/>
      <c r="H73" s="64"/>
      <c r="I73" s="174"/>
      <c r="J73" s="64"/>
      <c r="K73" s="64"/>
      <c r="L73" s="62"/>
    </row>
    <row r="74" spans="2:12" s="1" customFormat="1" ht="6.95" customHeight="1">
      <c r="B74" s="42"/>
      <c r="C74" s="64"/>
      <c r="D74" s="64"/>
      <c r="E74" s="64"/>
      <c r="F74" s="64"/>
      <c r="G74" s="64"/>
      <c r="H74" s="64"/>
      <c r="I74" s="174"/>
      <c r="J74" s="64"/>
      <c r="K74" s="64"/>
      <c r="L74" s="62"/>
    </row>
    <row r="75" spans="2:12" s="1" customFormat="1" ht="14.45" customHeight="1">
      <c r="B75" s="42"/>
      <c r="C75" s="66" t="s">
        <v>18</v>
      </c>
      <c r="D75" s="64"/>
      <c r="E75" s="64"/>
      <c r="F75" s="64"/>
      <c r="G75" s="64"/>
      <c r="H75" s="64"/>
      <c r="I75" s="174"/>
      <c r="J75" s="64"/>
      <c r="K75" s="64"/>
      <c r="L75" s="62"/>
    </row>
    <row r="76" spans="2:12" s="1" customFormat="1" ht="16.5" customHeight="1">
      <c r="B76" s="42"/>
      <c r="C76" s="64"/>
      <c r="D76" s="64"/>
      <c r="E76" s="407" t="str">
        <f>E7</f>
        <v>Heřmanický potok - Svobodné Heřmanice, km 3,200-5,500</v>
      </c>
      <c r="F76" s="408"/>
      <c r="G76" s="408"/>
      <c r="H76" s="408"/>
      <c r="I76" s="174"/>
      <c r="J76" s="64"/>
      <c r="K76" s="64"/>
      <c r="L76" s="62"/>
    </row>
    <row r="77" spans="2:12">
      <c r="B77" s="29"/>
      <c r="C77" s="66" t="s">
        <v>135</v>
      </c>
      <c r="D77" s="175"/>
      <c r="E77" s="175"/>
      <c r="F77" s="175"/>
      <c r="G77" s="175"/>
      <c r="H77" s="175"/>
      <c r="J77" s="175"/>
      <c r="K77" s="175"/>
      <c r="L77" s="176"/>
    </row>
    <row r="78" spans="2:12" s="1" customFormat="1" ht="16.5" customHeight="1">
      <c r="B78" s="42"/>
      <c r="C78" s="64"/>
      <c r="D78" s="64"/>
      <c r="E78" s="407" t="s">
        <v>136</v>
      </c>
      <c r="F78" s="409"/>
      <c r="G78" s="409"/>
      <c r="H78" s="409"/>
      <c r="I78" s="174"/>
      <c r="J78" s="64"/>
      <c r="K78" s="64"/>
      <c r="L78" s="62"/>
    </row>
    <row r="79" spans="2:12" s="1" customFormat="1" ht="14.45" customHeight="1">
      <c r="B79" s="42"/>
      <c r="C79" s="66" t="s">
        <v>137</v>
      </c>
      <c r="D79" s="64"/>
      <c r="E79" s="64"/>
      <c r="F79" s="64"/>
      <c r="G79" s="64"/>
      <c r="H79" s="64"/>
      <c r="I79" s="174"/>
      <c r="J79" s="64"/>
      <c r="K79" s="64"/>
      <c r="L79" s="62"/>
    </row>
    <row r="80" spans="2:12" s="1" customFormat="1" ht="17.25" customHeight="1">
      <c r="B80" s="42"/>
      <c r="C80" s="64"/>
      <c r="D80" s="64"/>
      <c r="E80" s="378" t="str">
        <f>E11</f>
        <v>02 - SO1_Soupis prací - podél. opevnění</v>
      </c>
      <c r="F80" s="409"/>
      <c r="G80" s="409"/>
      <c r="H80" s="409"/>
      <c r="I80" s="174"/>
      <c r="J80" s="64"/>
      <c r="K80" s="64"/>
      <c r="L80" s="62"/>
    </row>
    <row r="81" spans="2:65" s="1" customFormat="1" ht="6.95" customHeight="1">
      <c r="B81" s="42"/>
      <c r="C81" s="64"/>
      <c r="D81" s="64"/>
      <c r="E81" s="64"/>
      <c r="F81" s="64"/>
      <c r="G81" s="64"/>
      <c r="H81" s="64"/>
      <c r="I81" s="174"/>
      <c r="J81" s="64"/>
      <c r="K81" s="64"/>
      <c r="L81" s="62"/>
    </row>
    <row r="82" spans="2:65" s="1" customFormat="1" ht="18" customHeight="1">
      <c r="B82" s="42"/>
      <c r="C82" s="66" t="s">
        <v>26</v>
      </c>
      <c r="D82" s="64"/>
      <c r="E82" s="64"/>
      <c r="F82" s="177" t="str">
        <f>F14</f>
        <v xml:space="preserve"> </v>
      </c>
      <c r="G82" s="64"/>
      <c r="H82" s="64"/>
      <c r="I82" s="178" t="s">
        <v>28</v>
      </c>
      <c r="J82" s="74" t="str">
        <f>IF(J14="","",J14)</f>
        <v>28. 1. 2016</v>
      </c>
      <c r="K82" s="64"/>
      <c r="L82" s="62"/>
    </row>
    <row r="83" spans="2:65" s="1" customFormat="1" ht="6.95" customHeight="1">
      <c r="B83" s="42"/>
      <c r="C83" s="64"/>
      <c r="D83" s="64"/>
      <c r="E83" s="64"/>
      <c r="F83" s="64"/>
      <c r="G83" s="64"/>
      <c r="H83" s="64"/>
      <c r="I83" s="174"/>
      <c r="J83" s="64"/>
      <c r="K83" s="64"/>
      <c r="L83" s="62"/>
    </row>
    <row r="84" spans="2:65" s="1" customFormat="1">
      <c r="B84" s="42"/>
      <c r="C84" s="66" t="s">
        <v>32</v>
      </c>
      <c r="D84" s="64"/>
      <c r="E84" s="64"/>
      <c r="F84" s="177" t="str">
        <f>E17</f>
        <v xml:space="preserve"> </v>
      </c>
      <c r="G84" s="64"/>
      <c r="H84" s="64"/>
      <c r="I84" s="178" t="s">
        <v>37</v>
      </c>
      <c r="J84" s="177" t="str">
        <f>E23</f>
        <v>Ing. Jana Palovská</v>
      </c>
      <c r="K84" s="64"/>
      <c r="L84" s="62"/>
    </row>
    <row r="85" spans="2:65" s="1" customFormat="1" ht="14.45" customHeight="1">
      <c r="B85" s="42"/>
      <c r="C85" s="66" t="s">
        <v>35</v>
      </c>
      <c r="D85" s="64"/>
      <c r="E85" s="64"/>
      <c r="F85" s="177" t="str">
        <f>IF(E20="","",E20)</f>
        <v/>
      </c>
      <c r="G85" s="64"/>
      <c r="H85" s="64"/>
      <c r="I85" s="174"/>
      <c r="J85" s="64"/>
      <c r="K85" s="64"/>
      <c r="L85" s="62"/>
    </row>
    <row r="86" spans="2:65" s="1" customFormat="1" ht="10.35" customHeight="1">
      <c r="B86" s="42"/>
      <c r="C86" s="64"/>
      <c r="D86" s="64"/>
      <c r="E86" s="64"/>
      <c r="F86" s="64"/>
      <c r="G86" s="64"/>
      <c r="H86" s="64"/>
      <c r="I86" s="174"/>
      <c r="J86" s="64"/>
      <c r="K86" s="64"/>
      <c r="L86" s="62"/>
    </row>
    <row r="87" spans="2:65" s="10" customFormat="1" ht="29.25" customHeight="1">
      <c r="B87" s="179"/>
      <c r="C87" s="180" t="s">
        <v>147</v>
      </c>
      <c r="D87" s="181" t="s">
        <v>60</v>
      </c>
      <c r="E87" s="181" t="s">
        <v>56</v>
      </c>
      <c r="F87" s="181" t="s">
        <v>148</v>
      </c>
      <c r="G87" s="181" t="s">
        <v>149</v>
      </c>
      <c r="H87" s="181" t="s">
        <v>150</v>
      </c>
      <c r="I87" s="182" t="s">
        <v>151</v>
      </c>
      <c r="J87" s="181" t="s">
        <v>141</v>
      </c>
      <c r="K87" s="183" t="s">
        <v>152</v>
      </c>
      <c r="L87" s="184"/>
      <c r="M87" s="82" t="s">
        <v>153</v>
      </c>
      <c r="N87" s="83" t="s">
        <v>45</v>
      </c>
      <c r="O87" s="83" t="s">
        <v>154</v>
      </c>
      <c r="P87" s="83" t="s">
        <v>155</v>
      </c>
      <c r="Q87" s="83" t="s">
        <v>156</v>
      </c>
      <c r="R87" s="83" t="s">
        <v>157</v>
      </c>
      <c r="S87" s="83" t="s">
        <v>158</v>
      </c>
      <c r="T87" s="84" t="s">
        <v>159</v>
      </c>
    </row>
    <row r="88" spans="2:65" s="1" customFormat="1" ht="29.25" customHeight="1">
      <c r="B88" s="42"/>
      <c r="C88" s="88" t="s">
        <v>142</v>
      </c>
      <c r="D88" s="64"/>
      <c r="E88" s="64"/>
      <c r="F88" s="64"/>
      <c r="G88" s="64"/>
      <c r="H88" s="64"/>
      <c r="I88" s="174"/>
      <c r="J88" s="185">
        <f>BK88</f>
        <v>0</v>
      </c>
      <c r="K88" s="64"/>
      <c r="L88" s="62"/>
      <c r="M88" s="85"/>
      <c r="N88" s="86"/>
      <c r="O88" s="86"/>
      <c r="P88" s="186">
        <f>P89</f>
        <v>0</v>
      </c>
      <c r="Q88" s="86"/>
      <c r="R88" s="186">
        <f>R89</f>
        <v>169.62454890000001</v>
      </c>
      <c r="S88" s="86"/>
      <c r="T88" s="187">
        <f>T89</f>
        <v>5.83</v>
      </c>
      <c r="AT88" s="25" t="s">
        <v>74</v>
      </c>
      <c r="AU88" s="25" t="s">
        <v>143</v>
      </c>
      <c r="BK88" s="188">
        <f>BK89</f>
        <v>0</v>
      </c>
    </row>
    <row r="89" spans="2:65" s="11" customFormat="1" ht="37.35" customHeight="1">
      <c r="B89" s="189"/>
      <c r="C89" s="190"/>
      <c r="D89" s="191" t="s">
        <v>74</v>
      </c>
      <c r="E89" s="192" t="s">
        <v>160</v>
      </c>
      <c r="F89" s="192" t="s">
        <v>161</v>
      </c>
      <c r="G89" s="190"/>
      <c r="H89" s="190"/>
      <c r="I89" s="193"/>
      <c r="J89" s="194">
        <f>BK89</f>
        <v>0</v>
      </c>
      <c r="K89" s="190"/>
      <c r="L89" s="195"/>
      <c r="M89" s="196"/>
      <c r="N89" s="197"/>
      <c r="O89" s="197"/>
      <c r="P89" s="198">
        <f>P90+P146+P153+P169</f>
        <v>0</v>
      </c>
      <c r="Q89" s="197"/>
      <c r="R89" s="198">
        <f>R90+R146+R153+R169</f>
        <v>169.62454890000001</v>
      </c>
      <c r="S89" s="197"/>
      <c r="T89" s="199">
        <f>T90+T146+T153+T169</f>
        <v>5.83</v>
      </c>
      <c r="AR89" s="200" t="s">
        <v>25</v>
      </c>
      <c r="AT89" s="201" t="s">
        <v>74</v>
      </c>
      <c r="AU89" s="201" t="s">
        <v>75</v>
      </c>
      <c r="AY89" s="200" t="s">
        <v>162</v>
      </c>
      <c r="BK89" s="202">
        <f>BK90+BK146+BK153+BK169</f>
        <v>0</v>
      </c>
    </row>
    <row r="90" spans="2:65" s="11" customFormat="1" ht="19.899999999999999" customHeight="1">
      <c r="B90" s="189"/>
      <c r="C90" s="190"/>
      <c r="D90" s="191" t="s">
        <v>74</v>
      </c>
      <c r="E90" s="203" t="s">
        <v>25</v>
      </c>
      <c r="F90" s="203" t="s">
        <v>163</v>
      </c>
      <c r="G90" s="190"/>
      <c r="H90" s="190"/>
      <c r="I90" s="193"/>
      <c r="J90" s="204">
        <f>BK90</f>
        <v>0</v>
      </c>
      <c r="K90" s="190"/>
      <c r="L90" s="195"/>
      <c r="M90" s="196"/>
      <c r="N90" s="197"/>
      <c r="O90" s="197"/>
      <c r="P90" s="198">
        <f>SUM(P91:P145)</f>
        <v>0</v>
      </c>
      <c r="Q90" s="197"/>
      <c r="R90" s="198">
        <f>SUM(R91:R145)</f>
        <v>4.9100000000000001E-4</v>
      </c>
      <c r="S90" s="197"/>
      <c r="T90" s="199">
        <f>SUM(T91:T145)</f>
        <v>0</v>
      </c>
      <c r="AR90" s="200" t="s">
        <v>25</v>
      </c>
      <c r="AT90" s="201" t="s">
        <v>74</v>
      </c>
      <c r="AU90" s="201" t="s">
        <v>25</v>
      </c>
      <c r="AY90" s="200" t="s">
        <v>162</v>
      </c>
      <c r="BK90" s="202">
        <f>SUM(BK91:BK145)</f>
        <v>0</v>
      </c>
    </row>
    <row r="91" spans="2:65" s="1" customFormat="1" ht="25.5" customHeight="1">
      <c r="B91" s="42"/>
      <c r="C91" s="205" t="s">
        <v>25</v>
      </c>
      <c r="D91" s="205" t="s">
        <v>164</v>
      </c>
      <c r="E91" s="206" t="s">
        <v>217</v>
      </c>
      <c r="F91" s="207" t="s">
        <v>218</v>
      </c>
      <c r="G91" s="208" t="s">
        <v>219</v>
      </c>
      <c r="H91" s="209">
        <v>3</v>
      </c>
      <c r="I91" s="210"/>
      <c r="J91" s="211">
        <f>ROUND(I91*H91,2)</f>
        <v>0</v>
      </c>
      <c r="K91" s="207" t="s">
        <v>168</v>
      </c>
      <c r="L91" s="62"/>
      <c r="M91" s="212" t="s">
        <v>24</v>
      </c>
      <c r="N91" s="213" t="s">
        <v>46</v>
      </c>
      <c r="O91" s="43"/>
      <c r="P91" s="214">
        <f>O91*H91</f>
        <v>0</v>
      </c>
      <c r="Q91" s="214">
        <v>0</v>
      </c>
      <c r="R91" s="214">
        <f>Q91*H91</f>
        <v>0</v>
      </c>
      <c r="S91" s="214">
        <v>0</v>
      </c>
      <c r="T91" s="215">
        <f>S91*H91</f>
        <v>0</v>
      </c>
      <c r="AR91" s="25" t="s">
        <v>169</v>
      </c>
      <c r="AT91" s="25" t="s">
        <v>164</v>
      </c>
      <c r="AU91" s="25" t="s">
        <v>83</v>
      </c>
      <c r="AY91" s="25" t="s">
        <v>162</v>
      </c>
      <c r="BE91" s="216">
        <f>IF(N91="základní",J91,0)</f>
        <v>0</v>
      </c>
      <c r="BF91" s="216">
        <f>IF(N91="snížená",J91,0)</f>
        <v>0</v>
      </c>
      <c r="BG91" s="216">
        <f>IF(N91="zákl. přenesená",J91,0)</f>
        <v>0</v>
      </c>
      <c r="BH91" s="216">
        <f>IF(N91="sníž. přenesená",J91,0)</f>
        <v>0</v>
      </c>
      <c r="BI91" s="216">
        <f>IF(N91="nulová",J91,0)</f>
        <v>0</v>
      </c>
      <c r="BJ91" s="25" t="s">
        <v>25</v>
      </c>
      <c r="BK91" s="216">
        <f>ROUND(I91*H91,2)</f>
        <v>0</v>
      </c>
      <c r="BL91" s="25" t="s">
        <v>169</v>
      </c>
      <c r="BM91" s="25" t="s">
        <v>220</v>
      </c>
    </row>
    <row r="92" spans="2:65" s="1" customFormat="1" ht="148.5">
      <c r="B92" s="42"/>
      <c r="C92" s="64"/>
      <c r="D92" s="217" t="s">
        <v>171</v>
      </c>
      <c r="E92" s="64"/>
      <c r="F92" s="218" t="s">
        <v>221</v>
      </c>
      <c r="G92" s="64"/>
      <c r="H92" s="64"/>
      <c r="I92" s="174"/>
      <c r="J92" s="64"/>
      <c r="K92" s="64"/>
      <c r="L92" s="62"/>
      <c r="M92" s="219"/>
      <c r="N92" s="43"/>
      <c r="O92" s="43"/>
      <c r="P92" s="43"/>
      <c r="Q92" s="43"/>
      <c r="R92" s="43"/>
      <c r="S92" s="43"/>
      <c r="T92" s="79"/>
      <c r="AT92" s="25" t="s">
        <v>171</v>
      </c>
      <c r="AU92" s="25" t="s">
        <v>83</v>
      </c>
    </row>
    <row r="93" spans="2:65" s="1" customFormat="1" ht="16.5" customHeight="1">
      <c r="B93" s="42"/>
      <c r="C93" s="205" t="s">
        <v>83</v>
      </c>
      <c r="D93" s="205" t="s">
        <v>164</v>
      </c>
      <c r="E93" s="206" t="s">
        <v>222</v>
      </c>
      <c r="F93" s="207" t="s">
        <v>223</v>
      </c>
      <c r="G93" s="208" t="s">
        <v>167</v>
      </c>
      <c r="H93" s="209">
        <v>2.4</v>
      </c>
      <c r="I93" s="210"/>
      <c r="J93" s="211">
        <f>ROUND(I93*H93,2)</f>
        <v>0</v>
      </c>
      <c r="K93" s="207" t="s">
        <v>168</v>
      </c>
      <c r="L93" s="62"/>
      <c r="M93" s="212" t="s">
        <v>24</v>
      </c>
      <c r="N93" s="213" t="s">
        <v>46</v>
      </c>
      <c r="O93" s="43"/>
      <c r="P93" s="214">
        <f>O93*H93</f>
        <v>0</v>
      </c>
      <c r="Q93" s="214">
        <v>0</v>
      </c>
      <c r="R93" s="214">
        <f>Q93*H93</f>
        <v>0</v>
      </c>
      <c r="S93" s="214">
        <v>0</v>
      </c>
      <c r="T93" s="215">
        <f>S93*H93</f>
        <v>0</v>
      </c>
      <c r="AR93" s="25" t="s">
        <v>169</v>
      </c>
      <c r="AT93" s="25" t="s">
        <v>164</v>
      </c>
      <c r="AU93" s="25" t="s">
        <v>83</v>
      </c>
      <c r="AY93" s="25" t="s">
        <v>162</v>
      </c>
      <c r="BE93" s="216">
        <f>IF(N93="základní",J93,0)</f>
        <v>0</v>
      </c>
      <c r="BF93" s="216">
        <f>IF(N93="snížená",J93,0)</f>
        <v>0</v>
      </c>
      <c r="BG93" s="216">
        <f>IF(N93="zákl. přenesená",J93,0)</f>
        <v>0</v>
      </c>
      <c r="BH93" s="216">
        <f>IF(N93="sníž. přenesená",J93,0)</f>
        <v>0</v>
      </c>
      <c r="BI93" s="216">
        <f>IF(N93="nulová",J93,0)</f>
        <v>0</v>
      </c>
      <c r="BJ93" s="25" t="s">
        <v>25</v>
      </c>
      <c r="BK93" s="216">
        <f>ROUND(I93*H93,2)</f>
        <v>0</v>
      </c>
      <c r="BL93" s="25" t="s">
        <v>169</v>
      </c>
      <c r="BM93" s="25" t="s">
        <v>224</v>
      </c>
    </row>
    <row r="94" spans="2:65" s="1" customFormat="1" ht="175.5">
      <c r="B94" s="42"/>
      <c r="C94" s="64"/>
      <c r="D94" s="217" t="s">
        <v>171</v>
      </c>
      <c r="E94" s="64"/>
      <c r="F94" s="218" t="s">
        <v>225</v>
      </c>
      <c r="G94" s="64"/>
      <c r="H94" s="64"/>
      <c r="I94" s="174"/>
      <c r="J94" s="64"/>
      <c r="K94" s="64"/>
      <c r="L94" s="62"/>
      <c r="M94" s="219"/>
      <c r="N94" s="43"/>
      <c r="O94" s="43"/>
      <c r="P94" s="43"/>
      <c r="Q94" s="43"/>
      <c r="R94" s="43"/>
      <c r="S94" s="43"/>
      <c r="T94" s="79"/>
      <c r="AT94" s="25" t="s">
        <v>171</v>
      </c>
      <c r="AU94" s="25" t="s">
        <v>83</v>
      </c>
    </row>
    <row r="95" spans="2:65" s="12" customFormat="1" ht="13.5">
      <c r="B95" s="220"/>
      <c r="C95" s="221"/>
      <c r="D95" s="217" t="s">
        <v>173</v>
      </c>
      <c r="E95" s="222" t="s">
        <v>193</v>
      </c>
      <c r="F95" s="223" t="s">
        <v>226</v>
      </c>
      <c r="G95" s="221"/>
      <c r="H95" s="224">
        <v>2.4</v>
      </c>
      <c r="I95" s="225"/>
      <c r="J95" s="221"/>
      <c r="K95" s="221"/>
      <c r="L95" s="226"/>
      <c r="M95" s="227"/>
      <c r="N95" s="228"/>
      <c r="O95" s="228"/>
      <c r="P95" s="228"/>
      <c r="Q95" s="228"/>
      <c r="R95" s="228"/>
      <c r="S95" s="228"/>
      <c r="T95" s="229"/>
      <c r="AT95" s="230" t="s">
        <v>173</v>
      </c>
      <c r="AU95" s="230" t="s">
        <v>83</v>
      </c>
      <c r="AV95" s="12" t="s">
        <v>83</v>
      </c>
      <c r="AW95" s="12" t="s">
        <v>39</v>
      </c>
      <c r="AX95" s="12" t="s">
        <v>25</v>
      </c>
      <c r="AY95" s="230" t="s">
        <v>162</v>
      </c>
    </row>
    <row r="96" spans="2:65" s="1" customFormat="1" ht="16.5" customHeight="1">
      <c r="B96" s="42"/>
      <c r="C96" s="205" t="s">
        <v>180</v>
      </c>
      <c r="D96" s="205" t="s">
        <v>164</v>
      </c>
      <c r="E96" s="206" t="s">
        <v>227</v>
      </c>
      <c r="F96" s="207" t="s">
        <v>228</v>
      </c>
      <c r="G96" s="208" t="s">
        <v>167</v>
      </c>
      <c r="H96" s="209">
        <v>44.89</v>
      </c>
      <c r="I96" s="210"/>
      <c r="J96" s="211">
        <f>ROUND(I96*H96,2)</f>
        <v>0</v>
      </c>
      <c r="K96" s="207" t="s">
        <v>168</v>
      </c>
      <c r="L96" s="62"/>
      <c r="M96" s="212" t="s">
        <v>24</v>
      </c>
      <c r="N96" s="213" t="s">
        <v>46</v>
      </c>
      <c r="O96" s="43"/>
      <c r="P96" s="214">
        <f>O96*H96</f>
        <v>0</v>
      </c>
      <c r="Q96" s="214">
        <v>0</v>
      </c>
      <c r="R96" s="214">
        <f>Q96*H96</f>
        <v>0</v>
      </c>
      <c r="S96" s="214">
        <v>0</v>
      </c>
      <c r="T96" s="215">
        <f>S96*H96</f>
        <v>0</v>
      </c>
      <c r="AR96" s="25" t="s">
        <v>169</v>
      </c>
      <c r="AT96" s="25" t="s">
        <v>164</v>
      </c>
      <c r="AU96" s="25" t="s">
        <v>83</v>
      </c>
      <c r="AY96" s="25" t="s">
        <v>162</v>
      </c>
      <c r="BE96" s="216">
        <f>IF(N96="základní",J96,0)</f>
        <v>0</v>
      </c>
      <c r="BF96" s="216">
        <f>IF(N96="snížená",J96,0)</f>
        <v>0</v>
      </c>
      <c r="BG96" s="216">
        <f>IF(N96="zákl. přenesená",J96,0)</f>
        <v>0</v>
      </c>
      <c r="BH96" s="216">
        <f>IF(N96="sníž. přenesená",J96,0)</f>
        <v>0</v>
      </c>
      <c r="BI96" s="216">
        <f>IF(N96="nulová",J96,0)</f>
        <v>0</v>
      </c>
      <c r="BJ96" s="25" t="s">
        <v>25</v>
      </c>
      <c r="BK96" s="216">
        <f>ROUND(I96*H96,2)</f>
        <v>0</v>
      </c>
      <c r="BL96" s="25" t="s">
        <v>169</v>
      </c>
      <c r="BM96" s="25" t="s">
        <v>229</v>
      </c>
    </row>
    <row r="97" spans="2:65" s="1" customFormat="1" ht="108">
      <c r="B97" s="42"/>
      <c r="C97" s="64"/>
      <c r="D97" s="217" t="s">
        <v>171</v>
      </c>
      <c r="E97" s="64"/>
      <c r="F97" s="218" t="s">
        <v>230</v>
      </c>
      <c r="G97" s="64"/>
      <c r="H97" s="64"/>
      <c r="I97" s="174"/>
      <c r="J97" s="64"/>
      <c r="K97" s="64"/>
      <c r="L97" s="62"/>
      <c r="M97" s="219"/>
      <c r="N97" s="43"/>
      <c r="O97" s="43"/>
      <c r="P97" s="43"/>
      <c r="Q97" s="43"/>
      <c r="R97" s="43"/>
      <c r="S97" s="43"/>
      <c r="T97" s="79"/>
      <c r="AT97" s="25" t="s">
        <v>171</v>
      </c>
      <c r="AU97" s="25" t="s">
        <v>83</v>
      </c>
    </row>
    <row r="98" spans="2:65" s="12" customFormat="1" ht="13.5">
      <c r="B98" s="220"/>
      <c r="C98" s="221"/>
      <c r="D98" s="217" t="s">
        <v>173</v>
      </c>
      <c r="E98" s="222" t="s">
        <v>201</v>
      </c>
      <c r="F98" s="223" t="s">
        <v>231</v>
      </c>
      <c r="G98" s="221"/>
      <c r="H98" s="224">
        <v>44.89</v>
      </c>
      <c r="I98" s="225"/>
      <c r="J98" s="221"/>
      <c r="K98" s="221"/>
      <c r="L98" s="226"/>
      <c r="M98" s="227"/>
      <c r="N98" s="228"/>
      <c r="O98" s="228"/>
      <c r="P98" s="228"/>
      <c r="Q98" s="228"/>
      <c r="R98" s="228"/>
      <c r="S98" s="228"/>
      <c r="T98" s="229"/>
      <c r="AT98" s="230" t="s">
        <v>173</v>
      </c>
      <c r="AU98" s="230" t="s">
        <v>83</v>
      </c>
      <c r="AV98" s="12" t="s">
        <v>83</v>
      </c>
      <c r="AW98" s="12" t="s">
        <v>39</v>
      </c>
      <c r="AX98" s="12" t="s">
        <v>25</v>
      </c>
      <c r="AY98" s="230" t="s">
        <v>162</v>
      </c>
    </row>
    <row r="99" spans="2:65" s="1" customFormat="1" ht="16.5" customHeight="1">
      <c r="B99" s="42"/>
      <c r="C99" s="205" t="s">
        <v>169</v>
      </c>
      <c r="D99" s="205" t="s">
        <v>164</v>
      </c>
      <c r="E99" s="206" t="s">
        <v>232</v>
      </c>
      <c r="F99" s="207" t="s">
        <v>233</v>
      </c>
      <c r="G99" s="208" t="s">
        <v>167</v>
      </c>
      <c r="H99" s="209">
        <v>1.97</v>
      </c>
      <c r="I99" s="210"/>
      <c r="J99" s="211">
        <f>ROUND(I99*H99,2)</f>
        <v>0</v>
      </c>
      <c r="K99" s="207" t="s">
        <v>168</v>
      </c>
      <c r="L99" s="62"/>
      <c r="M99" s="212" t="s">
        <v>24</v>
      </c>
      <c r="N99" s="213" t="s">
        <v>46</v>
      </c>
      <c r="O99" s="43"/>
      <c r="P99" s="214">
        <f>O99*H99</f>
        <v>0</v>
      </c>
      <c r="Q99" s="214">
        <v>0</v>
      </c>
      <c r="R99" s="214">
        <f>Q99*H99</f>
        <v>0</v>
      </c>
      <c r="S99" s="214">
        <v>0</v>
      </c>
      <c r="T99" s="215">
        <f>S99*H99</f>
        <v>0</v>
      </c>
      <c r="AR99" s="25" t="s">
        <v>169</v>
      </c>
      <c r="AT99" s="25" t="s">
        <v>164</v>
      </c>
      <c r="AU99" s="25" t="s">
        <v>83</v>
      </c>
      <c r="AY99" s="25" t="s">
        <v>162</v>
      </c>
      <c r="BE99" s="216">
        <f>IF(N99="základní",J99,0)</f>
        <v>0</v>
      </c>
      <c r="BF99" s="216">
        <f>IF(N99="snížená",J99,0)</f>
        <v>0</v>
      </c>
      <c r="BG99" s="216">
        <f>IF(N99="zákl. přenesená",J99,0)</f>
        <v>0</v>
      </c>
      <c r="BH99" s="216">
        <f>IF(N99="sníž. přenesená",J99,0)</f>
        <v>0</v>
      </c>
      <c r="BI99" s="216">
        <f>IF(N99="nulová",J99,0)</f>
        <v>0</v>
      </c>
      <c r="BJ99" s="25" t="s">
        <v>25</v>
      </c>
      <c r="BK99" s="216">
        <f>ROUND(I99*H99,2)</f>
        <v>0</v>
      </c>
      <c r="BL99" s="25" t="s">
        <v>169</v>
      </c>
      <c r="BM99" s="25" t="s">
        <v>234</v>
      </c>
    </row>
    <row r="100" spans="2:65" s="1" customFormat="1" ht="175.5">
      <c r="B100" s="42"/>
      <c r="C100" s="64"/>
      <c r="D100" s="217" t="s">
        <v>171</v>
      </c>
      <c r="E100" s="64"/>
      <c r="F100" s="218" t="s">
        <v>235</v>
      </c>
      <c r="G100" s="64"/>
      <c r="H100" s="64"/>
      <c r="I100" s="174"/>
      <c r="J100" s="64"/>
      <c r="K100" s="64"/>
      <c r="L100" s="62"/>
      <c r="M100" s="219"/>
      <c r="N100" s="43"/>
      <c r="O100" s="43"/>
      <c r="P100" s="43"/>
      <c r="Q100" s="43"/>
      <c r="R100" s="43"/>
      <c r="S100" s="43"/>
      <c r="T100" s="79"/>
      <c r="AT100" s="25" t="s">
        <v>171</v>
      </c>
      <c r="AU100" s="25" t="s">
        <v>83</v>
      </c>
    </row>
    <row r="101" spans="2:65" s="12" customFormat="1" ht="13.5">
      <c r="B101" s="220"/>
      <c r="C101" s="221"/>
      <c r="D101" s="217" t="s">
        <v>173</v>
      </c>
      <c r="E101" s="222" t="s">
        <v>195</v>
      </c>
      <c r="F101" s="223" t="s">
        <v>236</v>
      </c>
      <c r="G101" s="221"/>
      <c r="H101" s="224">
        <v>1.97</v>
      </c>
      <c r="I101" s="225"/>
      <c r="J101" s="221"/>
      <c r="K101" s="221"/>
      <c r="L101" s="226"/>
      <c r="M101" s="227"/>
      <c r="N101" s="228"/>
      <c r="O101" s="228"/>
      <c r="P101" s="228"/>
      <c r="Q101" s="228"/>
      <c r="R101" s="228"/>
      <c r="S101" s="228"/>
      <c r="T101" s="229"/>
      <c r="AT101" s="230" t="s">
        <v>173</v>
      </c>
      <c r="AU101" s="230" t="s">
        <v>83</v>
      </c>
      <c r="AV101" s="12" t="s">
        <v>83</v>
      </c>
      <c r="AW101" s="12" t="s">
        <v>39</v>
      </c>
      <c r="AX101" s="12" t="s">
        <v>25</v>
      </c>
      <c r="AY101" s="230" t="s">
        <v>162</v>
      </c>
    </row>
    <row r="102" spans="2:65" s="1" customFormat="1" ht="16.5" customHeight="1">
      <c r="B102" s="42"/>
      <c r="C102" s="205" t="s">
        <v>237</v>
      </c>
      <c r="D102" s="205" t="s">
        <v>164</v>
      </c>
      <c r="E102" s="206" t="s">
        <v>238</v>
      </c>
      <c r="F102" s="207" t="s">
        <v>239</v>
      </c>
      <c r="G102" s="208" t="s">
        <v>167</v>
      </c>
      <c r="H102" s="209">
        <v>10.85</v>
      </c>
      <c r="I102" s="210"/>
      <c r="J102" s="211">
        <f>ROUND(I102*H102,2)</f>
        <v>0</v>
      </c>
      <c r="K102" s="207" t="s">
        <v>168</v>
      </c>
      <c r="L102" s="62"/>
      <c r="M102" s="212" t="s">
        <v>24</v>
      </c>
      <c r="N102" s="213" t="s">
        <v>46</v>
      </c>
      <c r="O102" s="43"/>
      <c r="P102" s="214">
        <f>O102*H102</f>
        <v>0</v>
      </c>
      <c r="Q102" s="214">
        <v>0</v>
      </c>
      <c r="R102" s="214">
        <f>Q102*H102</f>
        <v>0</v>
      </c>
      <c r="S102" s="214">
        <v>0</v>
      </c>
      <c r="T102" s="215">
        <f>S102*H102</f>
        <v>0</v>
      </c>
      <c r="AR102" s="25" t="s">
        <v>169</v>
      </c>
      <c r="AT102" s="25" t="s">
        <v>164</v>
      </c>
      <c r="AU102" s="25" t="s">
        <v>83</v>
      </c>
      <c r="AY102" s="25" t="s">
        <v>162</v>
      </c>
      <c r="BE102" s="216">
        <f>IF(N102="základní",J102,0)</f>
        <v>0</v>
      </c>
      <c r="BF102" s="216">
        <f>IF(N102="snížená",J102,0)</f>
        <v>0</v>
      </c>
      <c r="BG102" s="216">
        <f>IF(N102="zákl. přenesená",J102,0)</f>
        <v>0</v>
      </c>
      <c r="BH102" s="216">
        <f>IF(N102="sníž. přenesená",J102,0)</f>
        <v>0</v>
      </c>
      <c r="BI102" s="216">
        <f>IF(N102="nulová",J102,0)</f>
        <v>0</v>
      </c>
      <c r="BJ102" s="25" t="s">
        <v>25</v>
      </c>
      <c r="BK102" s="216">
        <f>ROUND(I102*H102,2)</f>
        <v>0</v>
      </c>
      <c r="BL102" s="25" t="s">
        <v>169</v>
      </c>
      <c r="BM102" s="25" t="s">
        <v>240</v>
      </c>
    </row>
    <row r="103" spans="2:65" s="1" customFormat="1" ht="175.5">
      <c r="B103" s="42"/>
      <c r="C103" s="64"/>
      <c r="D103" s="217" t="s">
        <v>171</v>
      </c>
      <c r="E103" s="64"/>
      <c r="F103" s="218" t="s">
        <v>241</v>
      </c>
      <c r="G103" s="64"/>
      <c r="H103" s="64"/>
      <c r="I103" s="174"/>
      <c r="J103" s="64"/>
      <c r="K103" s="64"/>
      <c r="L103" s="62"/>
      <c r="M103" s="219"/>
      <c r="N103" s="43"/>
      <c r="O103" s="43"/>
      <c r="P103" s="43"/>
      <c r="Q103" s="43"/>
      <c r="R103" s="43"/>
      <c r="S103" s="43"/>
      <c r="T103" s="79"/>
      <c r="AT103" s="25" t="s">
        <v>171</v>
      </c>
      <c r="AU103" s="25" t="s">
        <v>83</v>
      </c>
    </row>
    <row r="104" spans="2:65" s="12" customFormat="1" ht="13.5">
      <c r="B104" s="220"/>
      <c r="C104" s="221"/>
      <c r="D104" s="217" t="s">
        <v>173</v>
      </c>
      <c r="E104" s="222" t="s">
        <v>197</v>
      </c>
      <c r="F104" s="223" t="s">
        <v>242</v>
      </c>
      <c r="G104" s="221"/>
      <c r="H104" s="224">
        <v>10.85</v>
      </c>
      <c r="I104" s="225"/>
      <c r="J104" s="221"/>
      <c r="K104" s="221"/>
      <c r="L104" s="226"/>
      <c r="M104" s="227"/>
      <c r="N104" s="228"/>
      <c r="O104" s="228"/>
      <c r="P104" s="228"/>
      <c r="Q104" s="228"/>
      <c r="R104" s="228"/>
      <c r="S104" s="228"/>
      <c r="T104" s="229"/>
      <c r="AT104" s="230" t="s">
        <v>173</v>
      </c>
      <c r="AU104" s="230" t="s">
        <v>83</v>
      </c>
      <c r="AV104" s="12" t="s">
        <v>83</v>
      </c>
      <c r="AW104" s="12" t="s">
        <v>39</v>
      </c>
      <c r="AX104" s="12" t="s">
        <v>25</v>
      </c>
      <c r="AY104" s="230" t="s">
        <v>162</v>
      </c>
    </row>
    <row r="105" spans="2:65" s="1" customFormat="1" ht="16.5" customHeight="1">
      <c r="B105" s="42"/>
      <c r="C105" s="205" t="s">
        <v>243</v>
      </c>
      <c r="D105" s="205" t="s">
        <v>164</v>
      </c>
      <c r="E105" s="206" t="s">
        <v>175</v>
      </c>
      <c r="F105" s="207" t="s">
        <v>176</v>
      </c>
      <c r="G105" s="208" t="s">
        <v>167</v>
      </c>
      <c r="H105" s="209">
        <v>22.87</v>
      </c>
      <c r="I105" s="210"/>
      <c r="J105" s="211">
        <f>ROUND(I105*H105,2)</f>
        <v>0</v>
      </c>
      <c r="K105" s="207" t="s">
        <v>168</v>
      </c>
      <c r="L105" s="62"/>
      <c r="M105" s="212" t="s">
        <v>24</v>
      </c>
      <c r="N105" s="213" t="s">
        <v>46</v>
      </c>
      <c r="O105" s="43"/>
      <c r="P105" s="214">
        <f>O105*H105</f>
        <v>0</v>
      </c>
      <c r="Q105" s="214">
        <v>0</v>
      </c>
      <c r="R105" s="214">
        <f>Q105*H105</f>
        <v>0</v>
      </c>
      <c r="S105" s="214">
        <v>0</v>
      </c>
      <c r="T105" s="215">
        <f>S105*H105</f>
        <v>0</v>
      </c>
      <c r="AR105" s="25" t="s">
        <v>169</v>
      </c>
      <c r="AT105" s="25" t="s">
        <v>164</v>
      </c>
      <c r="AU105" s="25" t="s">
        <v>83</v>
      </c>
      <c r="AY105" s="25" t="s">
        <v>162</v>
      </c>
      <c r="BE105" s="216">
        <f>IF(N105="základní",J105,0)</f>
        <v>0</v>
      </c>
      <c r="BF105" s="216">
        <f>IF(N105="snížená",J105,0)</f>
        <v>0</v>
      </c>
      <c r="BG105" s="216">
        <f>IF(N105="zákl. přenesená",J105,0)</f>
        <v>0</v>
      </c>
      <c r="BH105" s="216">
        <f>IF(N105="sníž. přenesená",J105,0)</f>
        <v>0</v>
      </c>
      <c r="BI105" s="216">
        <f>IF(N105="nulová",J105,0)</f>
        <v>0</v>
      </c>
      <c r="BJ105" s="25" t="s">
        <v>25</v>
      </c>
      <c r="BK105" s="216">
        <f>ROUND(I105*H105,2)</f>
        <v>0</v>
      </c>
      <c r="BL105" s="25" t="s">
        <v>169</v>
      </c>
      <c r="BM105" s="25" t="s">
        <v>177</v>
      </c>
    </row>
    <row r="106" spans="2:65" s="1" customFormat="1" ht="175.5">
      <c r="B106" s="42"/>
      <c r="C106" s="64"/>
      <c r="D106" s="217" t="s">
        <v>171</v>
      </c>
      <c r="E106" s="64"/>
      <c r="F106" s="218" t="s">
        <v>178</v>
      </c>
      <c r="G106" s="64"/>
      <c r="H106" s="64"/>
      <c r="I106" s="174"/>
      <c r="J106" s="64"/>
      <c r="K106" s="64"/>
      <c r="L106" s="62"/>
      <c r="M106" s="219"/>
      <c r="N106" s="43"/>
      <c r="O106" s="43"/>
      <c r="P106" s="43"/>
      <c r="Q106" s="43"/>
      <c r="R106" s="43"/>
      <c r="S106" s="43"/>
      <c r="T106" s="79"/>
      <c r="AT106" s="25" t="s">
        <v>171</v>
      </c>
      <c r="AU106" s="25" t="s">
        <v>83</v>
      </c>
    </row>
    <row r="107" spans="2:65" s="12" customFormat="1" ht="13.5">
      <c r="B107" s="220"/>
      <c r="C107" s="221"/>
      <c r="D107" s="217" t="s">
        <v>173</v>
      </c>
      <c r="E107" s="222" t="s">
        <v>131</v>
      </c>
      <c r="F107" s="223" t="s">
        <v>244</v>
      </c>
      <c r="G107" s="221"/>
      <c r="H107" s="224">
        <v>22.87</v>
      </c>
      <c r="I107" s="225"/>
      <c r="J107" s="221"/>
      <c r="K107" s="221"/>
      <c r="L107" s="226"/>
      <c r="M107" s="227"/>
      <c r="N107" s="228"/>
      <c r="O107" s="228"/>
      <c r="P107" s="228"/>
      <c r="Q107" s="228"/>
      <c r="R107" s="228"/>
      <c r="S107" s="228"/>
      <c r="T107" s="229"/>
      <c r="AT107" s="230" t="s">
        <v>173</v>
      </c>
      <c r="AU107" s="230" t="s">
        <v>83</v>
      </c>
      <c r="AV107" s="12" t="s">
        <v>83</v>
      </c>
      <c r="AW107" s="12" t="s">
        <v>39</v>
      </c>
      <c r="AX107" s="12" t="s">
        <v>25</v>
      </c>
      <c r="AY107" s="230" t="s">
        <v>162</v>
      </c>
    </row>
    <row r="108" spans="2:65" s="1" customFormat="1" ht="38.25" customHeight="1">
      <c r="B108" s="42"/>
      <c r="C108" s="205" t="s">
        <v>245</v>
      </c>
      <c r="D108" s="205" t="s">
        <v>164</v>
      </c>
      <c r="E108" s="206" t="s">
        <v>246</v>
      </c>
      <c r="F108" s="207" t="s">
        <v>247</v>
      </c>
      <c r="G108" s="208" t="s">
        <v>167</v>
      </c>
      <c r="H108" s="209">
        <v>2.4</v>
      </c>
      <c r="I108" s="210"/>
      <c r="J108" s="211">
        <f>ROUND(I108*H108,2)</f>
        <v>0</v>
      </c>
      <c r="K108" s="207" t="s">
        <v>168</v>
      </c>
      <c r="L108" s="62"/>
      <c r="M108" s="212" t="s">
        <v>24</v>
      </c>
      <c r="N108" s="213" t="s">
        <v>46</v>
      </c>
      <c r="O108" s="43"/>
      <c r="P108" s="214">
        <f>O108*H108</f>
        <v>0</v>
      </c>
      <c r="Q108" s="214">
        <v>0</v>
      </c>
      <c r="R108" s="214">
        <f>Q108*H108</f>
        <v>0</v>
      </c>
      <c r="S108" s="214">
        <v>0</v>
      </c>
      <c r="T108" s="215">
        <f>S108*H108</f>
        <v>0</v>
      </c>
      <c r="AR108" s="25" t="s">
        <v>169</v>
      </c>
      <c r="AT108" s="25" t="s">
        <v>164</v>
      </c>
      <c r="AU108" s="25" t="s">
        <v>83</v>
      </c>
      <c r="AY108" s="25" t="s">
        <v>162</v>
      </c>
      <c r="BE108" s="216">
        <f>IF(N108="základní",J108,0)</f>
        <v>0</v>
      </c>
      <c r="BF108" s="216">
        <f>IF(N108="snížená",J108,0)</f>
        <v>0</v>
      </c>
      <c r="BG108" s="216">
        <f>IF(N108="zákl. přenesená",J108,0)</f>
        <v>0</v>
      </c>
      <c r="BH108" s="216">
        <f>IF(N108="sníž. přenesená",J108,0)</f>
        <v>0</v>
      </c>
      <c r="BI108" s="216">
        <f>IF(N108="nulová",J108,0)</f>
        <v>0</v>
      </c>
      <c r="BJ108" s="25" t="s">
        <v>25</v>
      </c>
      <c r="BK108" s="216">
        <f>ROUND(I108*H108,2)</f>
        <v>0</v>
      </c>
      <c r="BL108" s="25" t="s">
        <v>169</v>
      </c>
      <c r="BM108" s="25" t="s">
        <v>248</v>
      </c>
    </row>
    <row r="109" spans="2:65" s="1" customFormat="1" ht="175.5">
      <c r="B109" s="42"/>
      <c r="C109" s="64"/>
      <c r="D109" s="217" t="s">
        <v>171</v>
      </c>
      <c r="E109" s="64"/>
      <c r="F109" s="218" t="s">
        <v>178</v>
      </c>
      <c r="G109" s="64"/>
      <c r="H109" s="64"/>
      <c r="I109" s="174"/>
      <c r="J109" s="64"/>
      <c r="K109" s="64"/>
      <c r="L109" s="62"/>
      <c r="M109" s="219"/>
      <c r="N109" s="43"/>
      <c r="O109" s="43"/>
      <c r="P109" s="43"/>
      <c r="Q109" s="43"/>
      <c r="R109" s="43"/>
      <c r="S109" s="43"/>
      <c r="T109" s="79"/>
      <c r="AT109" s="25" t="s">
        <v>171</v>
      </c>
      <c r="AU109" s="25" t="s">
        <v>83</v>
      </c>
    </row>
    <row r="110" spans="2:65" s="12" customFormat="1" ht="13.5">
      <c r="B110" s="220"/>
      <c r="C110" s="221"/>
      <c r="D110" s="217" t="s">
        <v>173</v>
      </c>
      <c r="E110" s="222" t="s">
        <v>24</v>
      </c>
      <c r="F110" s="223" t="s">
        <v>226</v>
      </c>
      <c r="G110" s="221"/>
      <c r="H110" s="224">
        <v>2.4</v>
      </c>
      <c r="I110" s="225"/>
      <c r="J110" s="221"/>
      <c r="K110" s="221"/>
      <c r="L110" s="226"/>
      <c r="M110" s="227"/>
      <c r="N110" s="228"/>
      <c r="O110" s="228"/>
      <c r="P110" s="228"/>
      <c r="Q110" s="228"/>
      <c r="R110" s="228"/>
      <c r="S110" s="228"/>
      <c r="T110" s="229"/>
      <c r="AT110" s="230" t="s">
        <v>173</v>
      </c>
      <c r="AU110" s="230" t="s">
        <v>83</v>
      </c>
      <c r="AV110" s="12" t="s">
        <v>83</v>
      </c>
      <c r="AW110" s="12" t="s">
        <v>39</v>
      </c>
      <c r="AX110" s="12" t="s">
        <v>25</v>
      </c>
      <c r="AY110" s="230" t="s">
        <v>162</v>
      </c>
    </row>
    <row r="111" spans="2:65" s="1" customFormat="1" ht="25.5" customHeight="1">
      <c r="B111" s="42"/>
      <c r="C111" s="205" t="s">
        <v>249</v>
      </c>
      <c r="D111" s="205" t="s">
        <v>164</v>
      </c>
      <c r="E111" s="206" t="s">
        <v>250</v>
      </c>
      <c r="F111" s="207" t="s">
        <v>251</v>
      </c>
      <c r="G111" s="208" t="s">
        <v>167</v>
      </c>
      <c r="H111" s="209">
        <v>8.48</v>
      </c>
      <c r="I111" s="210"/>
      <c r="J111" s="211">
        <f>ROUND(I111*H111,2)</f>
        <v>0</v>
      </c>
      <c r="K111" s="207" t="s">
        <v>168</v>
      </c>
      <c r="L111" s="62"/>
      <c r="M111" s="212" t="s">
        <v>24</v>
      </c>
      <c r="N111" s="213" t="s">
        <v>46</v>
      </c>
      <c r="O111" s="43"/>
      <c r="P111" s="214">
        <f>O111*H111</f>
        <v>0</v>
      </c>
      <c r="Q111" s="214">
        <v>0</v>
      </c>
      <c r="R111" s="214">
        <f>Q111*H111</f>
        <v>0</v>
      </c>
      <c r="S111" s="214">
        <v>0</v>
      </c>
      <c r="T111" s="215">
        <f>S111*H111</f>
        <v>0</v>
      </c>
      <c r="AR111" s="25" t="s">
        <v>169</v>
      </c>
      <c r="AT111" s="25" t="s">
        <v>164</v>
      </c>
      <c r="AU111" s="25" t="s">
        <v>83</v>
      </c>
      <c r="AY111" s="25" t="s">
        <v>162</v>
      </c>
      <c r="BE111" s="216">
        <f>IF(N111="základní",J111,0)</f>
        <v>0</v>
      </c>
      <c r="BF111" s="216">
        <f>IF(N111="snížená",J111,0)</f>
        <v>0</v>
      </c>
      <c r="BG111" s="216">
        <f>IF(N111="zákl. přenesená",J111,0)</f>
        <v>0</v>
      </c>
      <c r="BH111" s="216">
        <f>IF(N111="sníž. přenesená",J111,0)</f>
        <v>0</v>
      </c>
      <c r="BI111" s="216">
        <f>IF(N111="nulová",J111,0)</f>
        <v>0</v>
      </c>
      <c r="BJ111" s="25" t="s">
        <v>25</v>
      </c>
      <c r="BK111" s="216">
        <f>ROUND(I111*H111,2)</f>
        <v>0</v>
      </c>
      <c r="BL111" s="25" t="s">
        <v>169</v>
      </c>
      <c r="BM111" s="25" t="s">
        <v>252</v>
      </c>
    </row>
    <row r="112" spans="2:65" s="1" customFormat="1" ht="175.5">
      <c r="B112" s="42"/>
      <c r="C112" s="64"/>
      <c r="D112" s="217" t="s">
        <v>171</v>
      </c>
      <c r="E112" s="64"/>
      <c r="F112" s="218" t="s">
        <v>253</v>
      </c>
      <c r="G112" s="64"/>
      <c r="H112" s="64"/>
      <c r="I112" s="174"/>
      <c r="J112" s="64"/>
      <c r="K112" s="64"/>
      <c r="L112" s="62"/>
      <c r="M112" s="219"/>
      <c r="N112" s="43"/>
      <c r="O112" s="43"/>
      <c r="P112" s="43"/>
      <c r="Q112" s="43"/>
      <c r="R112" s="43"/>
      <c r="S112" s="43"/>
      <c r="T112" s="79"/>
      <c r="AT112" s="25" t="s">
        <v>171</v>
      </c>
      <c r="AU112" s="25" t="s">
        <v>83</v>
      </c>
    </row>
    <row r="113" spans="2:65" s="12" customFormat="1" ht="13.5">
      <c r="B113" s="220"/>
      <c r="C113" s="221"/>
      <c r="D113" s="217" t="s">
        <v>173</v>
      </c>
      <c r="E113" s="222" t="s">
        <v>199</v>
      </c>
      <c r="F113" s="223" t="s">
        <v>254</v>
      </c>
      <c r="G113" s="221"/>
      <c r="H113" s="224">
        <v>8.48</v>
      </c>
      <c r="I113" s="225"/>
      <c r="J113" s="221"/>
      <c r="K113" s="221"/>
      <c r="L113" s="226"/>
      <c r="M113" s="227"/>
      <c r="N113" s="228"/>
      <c r="O113" s="228"/>
      <c r="P113" s="228"/>
      <c r="Q113" s="228"/>
      <c r="R113" s="228"/>
      <c r="S113" s="228"/>
      <c r="T113" s="229"/>
      <c r="AT113" s="230" t="s">
        <v>173</v>
      </c>
      <c r="AU113" s="230" t="s">
        <v>83</v>
      </c>
      <c r="AV113" s="12" t="s">
        <v>83</v>
      </c>
      <c r="AW113" s="12" t="s">
        <v>39</v>
      </c>
      <c r="AX113" s="12" t="s">
        <v>25</v>
      </c>
      <c r="AY113" s="230" t="s">
        <v>162</v>
      </c>
    </row>
    <row r="114" spans="2:65" s="1" customFormat="1" ht="16.5" customHeight="1">
      <c r="B114" s="42"/>
      <c r="C114" s="205" t="s">
        <v>255</v>
      </c>
      <c r="D114" s="205" t="s">
        <v>164</v>
      </c>
      <c r="E114" s="206" t="s">
        <v>181</v>
      </c>
      <c r="F114" s="207" t="s">
        <v>182</v>
      </c>
      <c r="G114" s="208" t="s">
        <v>167</v>
      </c>
      <c r="H114" s="209">
        <v>27.47</v>
      </c>
      <c r="I114" s="210"/>
      <c r="J114" s="211">
        <f>ROUND(I114*H114,2)</f>
        <v>0</v>
      </c>
      <c r="K114" s="207" t="s">
        <v>168</v>
      </c>
      <c r="L114" s="62"/>
      <c r="M114" s="212" t="s">
        <v>24</v>
      </c>
      <c r="N114" s="213" t="s">
        <v>46</v>
      </c>
      <c r="O114" s="43"/>
      <c r="P114" s="214">
        <f>O114*H114</f>
        <v>0</v>
      </c>
      <c r="Q114" s="214">
        <v>0</v>
      </c>
      <c r="R114" s="214">
        <f>Q114*H114</f>
        <v>0</v>
      </c>
      <c r="S114" s="214">
        <v>0</v>
      </c>
      <c r="T114" s="215">
        <f>S114*H114</f>
        <v>0</v>
      </c>
      <c r="AR114" s="25" t="s">
        <v>169</v>
      </c>
      <c r="AT114" s="25" t="s">
        <v>164</v>
      </c>
      <c r="AU114" s="25" t="s">
        <v>83</v>
      </c>
      <c r="AY114" s="25" t="s">
        <v>162</v>
      </c>
      <c r="BE114" s="216">
        <f>IF(N114="základní",J114,0)</f>
        <v>0</v>
      </c>
      <c r="BF114" s="216">
        <f>IF(N114="snížená",J114,0)</f>
        <v>0</v>
      </c>
      <c r="BG114" s="216">
        <f>IF(N114="zákl. přenesená",J114,0)</f>
        <v>0</v>
      </c>
      <c r="BH114" s="216">
        <f>IF(N114="sníž. přenesená",J114,0)</f>
        <v>0</v>
      </c>
      <c r="BI114" s="216">
        <f>IF(N114="nulová",J114,0)</f>
        <v>0</v>
      </c>
      <c r="BJ114" s="25" t="s">
        <v>25</v>
      </c>
      <c r="BK114" s="216">
        <f>ROUND(I114*H114,2)</f>
        <v>0</v>
      </c>
      <c r="BL114" s="25" t="s">
        <v>169</v>
      </c>
      <c r="BM114" s="25" t="s">
        <v>183</v>
      </c>
    </row>
    <row r="115" spans="2:65" s="1" customFormat="1" ht="175.5">
      <c r="B115" s="42"/>
      <c r="C115" s="64"/>
      <c r="D115" s="217" t="s">
        <v>171</v>
      </c>
      <c r="E115" s="64"/>
      <c r="F115" s="218" t="s">
        <v>184</v>
      </c>
      <c r="G115" s="64"/>
      <c r="H115" s="64"/>
      <c r="I115" s="174"/>
      <c r="J115" s="64"/>
      <c r="K115" s="64"/>
      <c r="L115" s="62"/>
      <c r="M115" s="219"/>
      <c r="N115" s="43"/>
      <c r="O115" s="43"/>
      <c r="P115" s="43"/>
      <c r="Q115" s="43"/>
      <c r="R115" s="43"/>
      <c r="S115" s="43"/>
      <c r="T115" s="79"/>
      <c r="AT115" s="25" t="s">
        <v>171</v>
      </c>
      <c r="AU115" s="25" t="s">
        <v>83</v>
      </c>
    </row>
    <row r="116" spans="2:65" s="12" customFormat="1" ht="13.5">
      <c r="B116" s="220"/>
      <c r="C116" s="221"/>
      <c r="D116" s="217" t="s">
        <v>173</v>
      </c>
      <c r="E116" s="222" t="s">
        <v>24</v>
      </c>
      <c r="F116" s="223" t="s">
        <v>185</v>
      </c>
      <c r="G116" s="221"/>
      <c r="H116" s="224">
        <v>22.87</v>
      </c>
      <c r="I116" s="225"/>
      <c r="J116" s="221"/>
      <c r="K116" s="221"/>
      <c r="L116" s="226"/>
      <c r="M116" s="227"/>
      <c r="N116" s="228"/>
      <c r="O116" s="228"/>
      <c r="P116" s="228"/>
      <c r="Q116" s="228"/>
      <c r="R116" s="228"/>
      <c r="S116" s="228"/>
      <c r="T116" s="229"/>
      <c r="AT116" s="230" t="s">
        <v>173</v>
      </c>
      <c r="AU116" s="230" t="s">
        <v>83</v>
      </c>
      <c r="AV116" s="12" t="s">
        <v>83</v>
      </c>
      <c r="AW116" s="12" t="s">
        <v>39</v>
      </c>
      <c r="AX116" s="12" t="s">
        <v>75</v>
      </c>
      <c r="AY116" s="230" t="s">
        <v>162</v>
      </c>
    </row>
    <row r="117" spans="2:65" s="12" customFormat="1" ht="13.5">
      <c r="B117" s="220"/>
      <c r="C117" s="221"/>
      <c r="D117" s="217" t="s">
        <v>173</v>
      </c>
      <c r="E117" s="222" t="s">
        <v>24</v>
      </c>
      <c r="F117" s="223" t="s">
        <v>256</v>
      </c>
      <c r="G117" s="221"/>
      <c r="H117" s="224">
        <v>4.5999999999999996</v>
      </c>
      <c r="I117" s="225"/>
      <c r="J117" s="221"/>
      <c r="K117" s="221"/>
      <c r="L117" s="226"/>
      <c r="M117" s="227"/>
      <c r="N117" s="228"/>
      <c r="O117" s="228"/>
      <c r="P117" s="228"/>
      <c r="Q117" s="228"/>
      <c r="R117" s="228"/>
      <c r="S117" s="228"/>
      <c r="T117" s="229"/>
      <c r="AT117" s="230" t="s">
        <v>173</v>
      </c>
      <c r="AU117" s="230" t="s">
        <v>83</v>
      </c>
      <c r="AV117" s="12" t="s">
        <v>83</v>
      </c>
      <c r="AW117" s="12" t="s">
        <v>39</v>
      </c>
      <c r="AX117" s="12" t="s">
        <v>75</v>
      </c>
      <c r="AY117" s="230" t="s">
        <v>162</v>
      </c>
    </row>
    <row r="118" spans="2:65" s="13" customFormat="1" ht="13.5">
      <c r="B118" s="234"/>
      <c r="C118" s="235"/>
      <c r="D118" s="217" t="s">
        <v>173</v>
      </c>
      <c r="E118" s="236" t="s">
        <v>24</v>
      </c>
      <c r="F118" s="237" t="s">
        <v>257</v>
      </c>
      <c r="G118" s="235"/>
      <c r="H118" s="238">
        <v>27.47</v>
      </c>
      <c r="I118" s="239"/>
      <c r="J118" s="235"/>
      <c r="K118" s="235"/>
      <c r="L118" s="240"/>
      <c r="M118" s="241"/>
      <c r="N118" s="242"/>
      <c r="O118" s="242"/>
      <c r="P118" s="242"/>
      <c r="Q118" s="242"/>
      <c r="R118" s="242"/>
      <c r="S118" s="242"/>
      <c r="T118" s="243"/>
      <c r="AT118" s="244" t="s">
        <v>173</v>
      </c>
      <c r="AU118" s="244" t="s">
        <v>83</v>
      </c>
      <c r="AV118" s="13" t="s">
        <v>169</v>
      </c>
      <c r="AW118" s="13" t="s">
        <v>39</v>
      </c>
      <c r="AX118" s="13" t="s">
        <v>25</v>
      </c>
      <c r="AY118" s="244" t="s">
        <v>162</v>
      </c>
    </row>
    <row r="119" spans="2:65" s="1" customFormat="1" ht="16.5" customHeight="1">
      <c r="B119" s="42"/>
      <c r="C119" s="205" t="s">
        <v>30</v>
      </c>
      <c r="D119" s="205" t="s">
        <v>164</v>
      </c>
      <c r="E119" s="206" t="s">
        <v>186</v>
      </c>
      <c r="F119" s="207" t="s">
        <v>187</v>
      </c>
      <c r="G119" s="208" t="s">
        <v>188</v>
      </c>
      <c r="H119" s="209">
        <v>53.356000000000002</v>
      </c>
      <c r="I119" s="210"/>
      <c r="J119" s="211">
        <f>ROUND(I119*H119,2)</f>
        <v>0</v>
      </c>
      <c r="K119" s="207" t="s">
        <v>168</v>
      </c>
      <c r="L119" s="62"/>
      <c r="M119" s="212" t="s">
        <v>24</v>
      </c>
      <c r="N119" s="213" t="s">
        <v>46</v>
      </c>
      <c r="O119" s="43"/>
      <c r="P119" s="214">
        <f>O119*H119</f>
        <v>0</v>
      </c>
      <c r="Q119" s="214">
        <v>0</v>
      </c>
      <c r="R119" s="214">
        <f>Q119*H119</f>
        <v>0</v>
      </c>
      <c r="S119" s="214">
        <v>0</v>
      </c>
      <c r="T119" s="215">
        <f>S119*H119</f>
        <v>0</v>
      </c>
      <c r="AR119" s="25" t="s">
        <v>169</v>
      </c>
      <c r="AT119" s="25" t="s">
        <v>164</v>
      </c>
      <c r="AU119" s="25" t="s">
        <v>83</v>
      </c>
      <c r="AY119" s="25" t="s">
        <v>162</v>
      </c>
      <c r="BE119" s="216">
        <f>IF(N119="základní",J119,0)</f>
        <v>0</v>
      </c>
      <c r="BF119" s="216">
        <f>IF(N119="snížená",J119,0)</f>
        <v>0</v>
      </c>
      <c r="BG119" s="216">
        <f>IF(N119="zákl. přenesená",J119,0)</f>
        <v>0</v>
      </c>
      <c r="BH119" s="216">
        <f>IF(N119="sníž. přenesená",J119,0)</f>
        <v>0</v>
      </c>
      <c r="BI119" s="216">
        <f>IF(N119="nulová",J119,0)</f>
        <v>0</v>
      </c>
      <c r="BJ119" s="25" t="s">
        <v>25</v>
      </c>
      <c r="BK119" s="216">
        <f>ROUND(I119*H119,2)</f>
        <v>0</v>
      </c>
      <c r="BL119" s="25" t="s">
        <v>169</v>
      </c>
      <c r="BM119" s="25" t="s">
        <v>189</v>
      </c>
    </row>
    <row r="120" spans="2:65" s="1" customFormat="1" ht="175.5">
      <c r="B120" s="42"/>
      <c r="C120" s="64"/>
      <c r="D120" s="217" t="s">
        <v>171</v>
      </c>
      <c r="E120" s="64"/>
      <c r="F120" s="218" t="s">
        <v>184</v>
      </c>
      <c r="G120" s="64"/>
      <c r="H120" s="64"/>
      <c r="I120" s="174"/>
      <c r="J120" s="64"/>
      <c r="K120" s="64"/>
      <c r="L120" s="62"/>
      <c r="M120" s="219"/>
      <c r="N120" s="43"/>
      <c r="O120" s="43"/>
      <c r="P120" s="43"/>
      <c r="Q120" s="43"/>
      <c r="R120" s="43"/>
      <c r="S120" s="43"/>
      <c r="T120" s="79"/>
      <c r="AT120" s="25" t="s">
        <v>171</v>
      </c>
      <c r="AU120" s="25" t="s">
        <v>83</v>
      </c>
    </row>
    <row r="121" spans="2:65" s="12" customFormat="1" ht="13.5">
      <c r="B121" s="220"/>
      <c r="C121" s="221"/>
      <c r="D121" s="217" t="s">
        <v>173</v>
      </c>
      <c r="E121" s="222" t="s">
        <v>24</v>
      </c>
      <c r="F121" s="223" t="s">
        <v>190</v>
      </c>
      <c r="G121" s="221"/>
      <c r="H121" s="224">
        <v>41.165999999999997</v>
      </c>
      <c r="I121" s="225"/>
      <c r="J121" s="221"/>
      <c r="K121" s="221"/>
      <c r="L121" s="226"/>
      <c r="M121" s="227"/>
      <c r="N121" s="228"/>
      <c r="O121" s="228"/>
      <c r="P121" s="228"/>
      <c r="Q121" s="228"/>
      <c r="R121" s="228"/>
      <c r="S121" s="228"/>
      <c r="T121" s="229"/>
      <c r="AT121" s="230" t="s">
        <v>173</v>
      </c>
      <c r="AU121" s="230" t="s">
        <v>83</v>
      </c>
      <c r="AV121" s="12" t="s">
        <v>83</v>
      </c>
      <c r="AW121" s="12" t="s">
        <v>39</v>
      </c>
      <c r="AX121" s="12" t="s">
        <v>75</v>
      </c>
      <c r="AY121" s="230" t="s">
        <v>162</v>
      </c>
    </row>
    <row r="122" spans="2:65" s="12" customFormat="1" ht="13.5">
      <c r="B122" s="220"/>
      <c r="C122" s="221"/>
      <c r="D122" s="217" t="s">
        <v>173</v>
      </c>
      <c r="E122" s="222" t="s">
        <v>24</v>
      </c>
      <c r="F122" s="223" t="s">
        <v>258</v>
      </c>
      <c r="G122" s="221"/>
      <c r="H122" s="224">
        <v>12.19</v>
      </c>
      <c r="I122" s="225"/>
      <c r="J122" s="221"/>
      <c r="K122" s="221"/>
      <c r="L122" s="226"/>
      <c r="M122" s="227"/>
      <c r="N122" s="228"/>
      <c r="O122" s="228"/>
      <c r="P122" s="228"/>
      <c r="Q122" s="228"/>
      <c r="R122" s="228"/>
      <c r="S122" s="228"/>
      <c r="T122" s="229"/>
      <c r="AT122" s="230" t="s">
        <v>173</v>
      </c>
      <c r="AU122" s="230" t="s">
        <v>83</v>
      </c>
      <c r="AV122" s="12" t="s">
        <v>83</v>
      </c>
      <c r="AW122" s="12" t="s">
        <v>39</v>
      </c>
      <c r="AX122" s="12" t="s">
        <v>75</v>
      </c>
      <c r="AY122" s="230" t="s">
        <v>162</v>
      </c>
    </row>
    <row r="123" spans="2:65" s="13" customFormat="1" ht="13.5">
      <c r="B123" s="234"/>
      <c r="C123" s="235"/>
      <c r="D123" s="217" t="s">
        <v>173</v>
      </c>
      <c r="E123" s="236" t="s">
        <v>24</v>
      </c>
      <c r="F123" s="237" t="s">
        <v>257</v>
      </c>
      <c r="G123" s="235"/>
      <c r="H123" s="238">
        <v>53.356000000000002</v>
      </c>
      <c r="I123" s="239"/>
      <c r="J123" s="235"/>
      <c r="K123" s="235"/>
      <c r="L123" s="240"/>
      <c r="M123" s="241"/>
      <c r="N123" s="242"/>
      <c r="O123" s="242"/>
      <c r="P123" s="242"/>
      <c r="Q123" s="242"/>
      <c r="R123" s="242"/>
      <c r="S123" s="242"/>
      <c r="T123" s="243"/>
      <c r="AT123" s="244" t="s">
        <v>173</v>
      </c>
      <c r="AU123" s="244" t="s">
        <v>83</v>
      </c>
      <c r="AV123" s="13" t="s">
        <v>169</v>
      </c>
      <c r="AW123" s="13" t="s">
        <v>39</v>
      </c>
      <c r="AX123" s="13" t="s">
        <v>25</v>
      </c>
      <c r="AY123" s="244" t="s">
        <v>162</v>
      </c>
    </row>
    <row r="124" spans="2:65" s="1" customFormat="1" ht="16.5" customHeight="1">
      <c r="B124" s="42"/>
      <c r="C124" s="205" t="s">
        <v>259</v>
      </c>
      <c r="D124" s="205" t="s">
        <v>164</v>
      </c>
      <c r="E124" s="206" t="s">
        <v>260</v>
      </c>
      <c r="F124" s="207" t="s">
        <v>261</v>
      </c>
      <c r="G124" s="208" t="s">
        <v>167</v>
      </c>
      <c r="H124" s="209">
        <v>26.36</v>
      </c>
      <c r="I124" s="210"/>
      <c r="J124" s="211">
        <f>ROUND(I124*H124,2)</f>
        <v>0</v>
      </c>
      <c r="K124" s="207" t="s">
        <v>168</v>
      </c>
      <c r="L124" s="62"/>
      <c r="M124" s="212" t="s">
        <v>24</v>
      </c>
      <c r="N124" s="213" t="s">
        <v>46</v>
      </c>
      <c r="O124" s="43"/>
      <c r="P124" s="214">
        <f>O124*H124</f>
        <v>0</v>
      </c>
      <c r="Q124" s="214">
        <v>0</v>
      </c>
      <c r="R124" s="214">
        <f>Q124*H124</f>
        <v>0</v>
      </c>
      <c r="S124" s="214">
        <v>0</v>
      </c>
      <c r="T124" s="215">
        <f>S124*H124</f>
        <v>0</v>
      </c>
      <c r="AR124" s="25" t="s">
        <v>169</v>
      </c>
      <c r="AT124" s="25" t="s">
        <v>164</v>
      </c>
      <c r="AU124" s="25" t="s">
        <v>83</v>
      </c>
      <c r="AY124" s="25" t="s">
        <v>162</v>
      </c>
      <c r="BE124" s="216">
        <f>IF(N124="základní",J124,0)</f>
        <v>0</v>
      </c>
      <c r="BF124" s="216">
        <f>IF(N124="snížená",J124,0)</f>
        <v>0</v>
      </c>
      <c r="BG124" s="216">
        <f>IF(N124="zákl. přenesená",J124,0)</f>
        <v>0</v>
      </c>
      <c r="BH124" s="216">
        <f>IF(N124="sníž. přenesená",J124,0)</f>
        <v>0</v>
      </c>
      <c r="BI124" s="216">
        <f>IF(N124="nulová",J124,0)</f>
        <v>0</v>
      </c>
      <c r="BJ124" s="25" t="s">
        <v>25</v>
      </c>
      <c r="BK124" s="216">
        <f>ROUND(I124*H124,2)</f>
        <v>0</v>
      </c>
      <c r="BL124" s="25" t="s">
        <v>169</v>
      </c>
      <c r="BM124" s="25" t="s">
        <v>262</v>
      </c>
    </row>
    <row r="125" spans="2:65" s="1" customFormat="1" ht="175.5">
      <c r="B125" s="42"/>
      <c r="C125" s="64"/>
      <c r="D125" s="217" t="s">
        <v>171</v>
      </c>
      <c r="E125" s="64"/>
      <c r="F125" s="218" t="s">
        <v>263</v>
      </c>
      <c r="G125" s="64"/>
      <c r="H125" s="64"/>
      <c r="I125" s="174"/>
      <c r="J125" s="64"/>
      <c r="K125" s="64"/>
      <c r="L125" s="62"/>
      <c r="M125" s="219"/>
      <c r="N125" s="43"/>
      <c r="O125" s="43"/>
      <c r="P125" s="43"/>
      <c r="Q125" s="43"/>
      <c r="R125" s="43"/>
      <c r="S125" s="43"/>
      <c r="T125" s="79"/>
      <c r="AT125" s="25" t="s">
        <v>171</v>
      </c>
      <c r="AU125" s="25" t="s">
        <v>83</v>
      </c>
    </row>
    <row r="126" spans="2:65" s="12" customFormat="1" ht="13.5">
      <c r="B126" s="220"/>
      <c r="C126" s="221"/>
      <c r="D126" s="217" t="s">
        <v>173</v>
      </c>
      <c r="E126" s="222" t="s">
        <v>211</v>
      </c>
      <c r="F126" s="223" t="s">
        <v>264</v>
      </c>
      <c r="G126" s="221"/>
      <c r="H126" s="224">
        <v>26.36</v>
      </c>
      <c r="I126" s="225"/>
      <c r="J126" s="221"/>
      <c r="K126" s="221"/>
      <c r="L126" s="226"/>
      <c r="M126" s="227"/>
      <c r="N126" s="228"/>
      <c r="O126" s="228"/>
      <c r="P126" s="228"/>
      <c r="Q126" s="228"/>
      <c r="R126" s="228"/>
      <c r="S126" s="228"/>
      <c r="T126" s="229"/>
      <c r="AT126" s="230" t="s">
        <v>173</v>
      </c>
      <c r="AU126" s="230" t="s">
        <v>83</v>
      </c>
      <c r="AV126" s="12" t="s">
        <v>83</v>
      </c>
      <c r="AW126" s="12" t="s">
        <v>39</v>
      </c>
      <c r="AX126" s="12" t="s">
        <v>25</v>
      </c>
      <c r="AY126" s="230" t="s">
        <v>162</v>
      </c>
    </row>
    <row r="127" spans="2:65" s="1" customFormat="1" ht="25.5" customHeight="1">
      <c r="B127" s="42"/>
      <c r="C127" s="205" t="s">
        <v>265</v>
      </c>
      <c r="D127" s="205" t="s">
        <v>164</v>
      </c>
      <c r="E127" s="206" t="s">
        <v>266</v>
      </c>
      <c r="F127" s="207" t="s">
        <v>267</v>
      </c>
      <c r="G127" s="208" t="s">
        <v>219</v>
      </c>
      <c r="H127" s="209">
        <v>17.87</v>
      </c>
      <c r="I127" s="210"/>
      <c r="J127" s="211">
        <f>ROUND(I127*H127,2)</f>
        <v>0</v>
      </c>
      <c r="K127" s="207" t="s">
        <v>168</v>
      </c>
      <c r="L127" s="62"/>
      <c r="M127" s="212" t="s">
        <v>24</v>
      </c>
      <c r="N127" s="213" t="s">
        <v>46</v>
      </c>
      <c r="O127" s="43"/>
      <c r="P127" s="214">
        <f>O127*H127</f>
        <v>0</v>
      </c>
      <c r="Q127" s="214">
        <v>0</v>
      </c>
      <c r="R127" s="214">
        <f>Q127*H127</f>
        <v>0</v>
      </c>
      <c r="S127" s="214">
        <v>0</v>
      </c>
      <c r="T127" s="215">
        <f>S127*H127</f>
        <v>0</v>
      </c>
      <c r="AR127" s="25" t="s">
        <v>169</v>
      </c>
      <c r="AT127" s="25" t="s">
        <v>164</v>
      </c>
      <c r="AU127" s="25" t="s">
        <v>83</v>
      </c>
      <c r="AY127" s="25" t="s">
        <v>162</v>
      </c>
      <c r="BE127" s="216">
        <f>IF(N127="základní",J127,0)</f>
        <v>0</v>
      </c>
      <c r="BF127" s="216">
        <f>IF(N127="snížená",J127,0)</f>
        <v>0</v>
      </c>
      <c r="BG127" s="216">
        <f>IF(N127="zákl. přenesená",J127,0)</f>
        <v>0</v>
      </c>
      <c r="BH127" s="216">
        <f>IF(N127="sníž. přenesená",J127,0)</f>
        <v>0</v>
      </c>
      <c r="BI127" s="216">
        <f>IF(N127="nulová",J127,0)</f>
        <v>0</v>
      </c>
      <c r="BJ127" s="25" t="s">
        <v>25</v>
      </c>
      <c r="BK127" s="216">
        <f>ROUND(I127*H127,2)</f>
        <v>0</v>
      </c>
      <c r="BL127" s="25" t="s">
        <v>169</v>
      </c>
      <c r="BM127" s="25" t="s">
        <v>268</v>
      </c>
    </row>
    <row r="128" spans="2:65" s="1" customFormat="1" ht="94.5">
      <c r="B128" s="42"/>
      <c r="C128" s="64"/>
      <c r="D128" s="217" t="s">
        <v>171</v>
      </c>
      <c r="E128" s="64"/>
      <c r="F128" s="218" t="s">
        <v>269</v>
      </c>
      <c r="G128" s="64"/>
      <c r="H128" s="64"/>
      <c r="I128" s="174"/>
      <c r="J128" s="64"/>
      <c r="K128" s="64"/>
      <c r="L128" s="62"/>
      <c r="M128" s="219"/>
      <c r="N128" s="43"/>
      <c r="O128" s="43"/>
      <c r="P128" s="43"/>
      <c r="Q128" s="43"/>
      <c r="R128" s="43"/>
      <c r="S128" s="43"/>
      <c r="T128" s="79"/>
      <c r="AT128" s="25" t="s">
        <v>171</v>
      </c>
      <c r="AU128" s="25" t="s">
        <v>83</v>
      </c>
    </row>
    <row r="129" spans="2:65" s="12" customFormat="1" ht="13.5">
      <c r="B129" s="220"/>
      <c r="C129" s="221"/>
      <c r="D129" s="217" t="s">
        <v>173</v>
      </c>
      <c r="E129" s="222" t="s">
        <v>24</v>
      </c>
      <c r="F129" s="223" t="s">
        <v>207</v>
      </c>
      <c r="G129" s="221"/>
      <c r="H129" s="224">
        <v>17.87</v>
      </c>
      <c r="I129" s="225"/>
      <c r="J129" s="221"/>
      <c r="K129" s="221"/>
      <c r="L129" s="226"/>
      <c r="M129" s="227"/>
      <c r="N129" s="228"/>
      <c r="O129" s="228"/>
      <c r="P129" s="228"/>
      <c r="Q129" s="228"/>
      <c r="R129" s="228"/>
      <c r="S129" s="228"/>
      <c r="T129" s="229"/>
      <c r="AT129" s="230" t="s">
        <v>173</v>
      </c>
      <c r="AU129" s="230" t="s">
        <v>83</v>
      </c>
      <c r="AV129" s="12" t="s">
        <v>83</v>
      </c>
      <c r="AW129" s="12" t="s">
        <v>39</v>
      </c>
      <c r="AX129" s="12" t="s">
        <v>25</v>
      </c>
      <c r="AY129" s="230" t="s">
        <v>162</v>
      </c>
    </row>
    <row r="130" spans="2:65" s="1" customFormat="1" ht="16.5" customHeight="1">
      <c r="B130" s="42"/>
      <c r="C130" s="245" t="s">
        <v>270</v>
      </c>
      <c r="D130" s="245" t="s">
        <v>271</v>
      </c>
      <c r="E130" s="246" t="s">
        <v>272</v>
      </c>
      <c r="F130" s="247" t="s">
        <v>273</v>
      </c>
      <c r="G130" s="248" t="s">
        <v>274</v>
      </c>
      <c r="H130" s="249">
        <v>0.26800000000000002</v>
      </c>
      <c r="I130" s="250"/>
      <c r="J130" s="251">
        <f>ROUND(I130*H130,2)</f>
        <v>0</v>
      </c>
      <c r="K130" s="247" t="s">
        <v>168</v>
      </c>
      <c r="L130" s="252"/>
      <c r="M130" s="253" t="s">
        <v>24</v>
      </c>
      <c r="N130" s="254" t="s">
        <v>46</v>
      </c>
      <c r="O130" s="43"/>
      <c r="P130" s="214">
        <f>O130*H130</f>
        <v>0</v>
      </c>
      <c r="Q130" s="214">
        <v>1E-3</v>
      </c>
      <c r="R130" s="214">
        <f>Q130*H130</f>
        <v>2.6800000000000001E-4</v>
      </c>
      <c r="S130" s="214">
        <v>0</v>
      </c>
      <c r="T130" s="215">
        <f>S130*H130</f>
        <v>0</v>
      </c>
      <c r="AR130" s="25" t="s">
        <v>249</v>
      </c>
      <c r="AT130" s="25" t="s">
        <v>271</v>
      </c>
      <c r="AU130" s="25" t="s">
        <v>83</v>
      </c>
      <c r="AY130" s="25" t="s">
        <v>162</v>
      </c>
      <c r="BE130" s="216">
        <f>IF(N130="základní",J130,0)</f>
        <v>0</v>
      </c>
      <c r="BF130" s="216">
        <f>IF(N130="snížená",J130,0)</f>
        <v>0</v>
      </c>
      <c r="BG130" s="216">
        <f>IF(N130="zákl. přenesená",J130,0)</f>
        <v>0</v>
      </c>
      <c r="BH130" s="216">
        <f>IF(N130="sníž. přenesená",J130,0)</f>
        <v>0</v>
      </c>
      <c r="BI130" s="216">
        <f>IF(N130="nulová",J130,0)</f>
        <v>0</v>
      </c>
      <c r="BJ130" s="25" t="s">
        <v>25</v>
      </c>
      <c r="BK130" s="216">
        <f>ROUND(I130*H130,2)</f>
        <v>0</v>
      </c>
      <c r="BL130" s="25" t="s">
        <v>169</v>
      </c>
      <c r="BM130" s="25" t="s">
        <v>275</v>
      </c>
    </row>
    <row r="131" spans="2:65" s="12" customFormat="1" ht="13.5">
      <c r="B131" s="220"/>
      <c r="C131" s="221"/>
      <c r="D131" s="217" t="s">
        <v>173</v>
      </c>
      <c r="E131" s="221"/>
      <c r="F131" s="223" t="s">
        <v>276</v>
      </c>
      <c r="G131" s="221"/>
      <c r="H131" s="224">
        <v>0.26800000000000002</v>
      </c>
      <c r="I131" s="225"/>
      <c r="J131" s="221"/>
      <c r="K131" s="221"/>
      <c r="L131" s="226"/>
      <c r="M131" s="227"/>
      <c r="N131" s="228"/>
      <c r="O131" s="228"/>
      <c r="P131" s="228"/>
      <c r="Q131" s="228"/>
      <c r="R131" s="228"/>
      <c r="S131" s="228"/>
      <c r="T131" s="229"/>
      <c r="AT131" s="230" t="s">
        <v>173</v>
      </c>
      <c r="AU131" s="230" t="s">
        <v>83</v>
      </c>
      <c r="AV131" s="12" t="s">
        <v>83</v>
      </c>
      <c r="AW131" s="12" t="s">
        <v>6</v>
      </c>
      <c r="AX131" s="12" t="s">
        <v>25</v>
      </c>
      <c r="AY131" s="230" t="s">
        <v>162</v>
      </c>
    </row>
    <row r="132" spans="2:65" s="1" customFormat="1" ht="16.5" customHeight="1">
      <c r="B132" s="42"/>
      <c r="C132" s="205" t="s">
        <v>277</v>
      </c>
      <c r="D132" s="205" t="s">
        <v>164</v>
      </c>
      <c r="E132" s="206" t="s">
        <v>278</v>
      </c>
      <c r="F132" s="207" t="s">
        <v>279</v>
      </c>
      <c r="G132" s="208" t="s">
        <v>219</v>
      </c>
      <c r="H132" s="209">
        <v>14.84</v>
      </c>
      <c r="I132" s="210"/>
      <c r="J132" s="211">
        <f>ROUND(I132*H132,2)</f>
        <v>0</v>
      </c>
      <c r="K132" s="207" t="s">
        <v>168</v>
      </c>
      <c r="L132" s="62"/>
      <c r="M132" s="212" t="s">
        <v>24</v>
      </c>
      <c r="N132" s="213" t="s">
        <v>46</v>
      </c>
      <c r="O132" s="43"/>
      <c r="P132" s="214">
        <f>O132*H132</f>
        <v>0</v>
      </c>
      <c r="Q132" s="214">
        <v>0</v>
      </c>
      <c r="R132" s="214">
        <f>Q132*H132</f>
        <v>0</v>
      </c>
      <c r="S132" s="214">
        <v>0</v>
      </c>
      <c r="T132" s="215">
        <f>S132*H132</f>
        <v>0</v>
      </c>
      <c r="AR132" s="25" t="s">
        <v>169</v>
      </c>
      <c r="AT132" s="25" t="s">
        <v>164</v>
      </c>
      <c r="AU132" s="25" t="s">
        <v>83</v>
      </c>
      <c r="AY132" s="25" t="s">
        <v>162</v>
      </c>
      <c r="BE132" s="216">
        <f>IF(N132="základní",J132,0)</f>
        <v>0</v>
      </c>
      <c r="BF132" s="216">
        <f>IF(N132="snížená",J132,0)</f>
        <v>0</v>
      </c>
      <c r="BG132" s="216">
        <f>IF(N132="zákl. přenesená",J132,0)</f>
        <v>0</v>
      </c>
      <c r="BH132" s="216">
        <f>IF(N132="sníž. přenesená",J132,0)</f>
        <v>0</v>
      </c>
      <c r="BI132" s="216">
        <f>IF(N132="nulová",J132,0)</f>
        <v>0</v>
      </c>
      <c r="BJ132" s="25" t="s">
        <v>25</v>
      </c>
      <c r="BK132" s="216">
        <f>ROUND(I132*H132,2)</f>
        <v>0</v>
      </c>
      <c r="BL132" s="25" t="s">
        <v>169</v>
      </c>
      <c r="BM132" s="25" t="s">
        <v>280</v>
      </c>
    </row>
    <row r="133" spans="2:65" s="1" customFormat="1" ht="94.5">
      <c r="B133" s="42"/>
      <c r="C133" s="64"/>
      <c r="D133" s="217" t="s">
        <v>171</v>
      </c>
      <c r="E133" s="64"/>
      <c r="F133" s="218" t="s">
        <v>269</v>
      </c>
      <c r="G133" s="64"/>
      <c r="H133" s="64"/>
      <c r="I133" s="174"/>
      <c r="J133" s="64"/>
      <c r="K133" s="64"/>
      <c r="L133" s="62"/>
      <c r="M133" s="219"/>
      <c r="N133" s="43"/>
      <c r="O133" s="43"/>
      <c r="P133" s="43"/>
      <c r="Q133" s="43"/>
      <c r="R133" s="43"/>
      <c r="S133" s="43"/>
      <c r="T133" s="79"/>
      <c r="AT133" s="25" t="s">
        <v>171</v>
      </c>
      <c r="AU133" s="25" t="s">
        <v>83</v>
      </c>
    </row>
    <row r="134" spans="2:65" s="12" customFormat="1" ht="13.5">
      <c r="B134" s="220"/>
      <c r="C134" s="221"/>
      <c r="D134" s="217" t="s">
        <v>173</v>
      </c>
      <c r="E134" s="222" t="s">
        <v>24</v>
      </c>
      <c r="F134" s="223" t="s">
        <v>281</v>
      </c>
      <c r="G134" s="221"/>
      <c r="H134" s="224">
        <v>14.84</v>
      </c>
      <c r="I134" s="225"/>
      <c r="J134" s="221"/>
      <c r="K134" s="221"/>
      <c r="L134" s="226"/>
      <c r="M134" s="227"/>
      <c r="N134" s="228"/>
      <c r="O134" s="228"/>
      <c r="P134" s="228"/>
      <c r="Q134" s="228"/>
      <c r="R134" s="228"/>
      <c r="S134" s="228"/>
      <c r="T134" s="229"/>
      <c r="AT134" s="230" t="s">
        <v>173</v>
      </c>
      <c r="AU134" s="230" t="s">
        <v>83</v>
      </c>
      <c r="AV134" s="12" t="s">
        <v>83</v>
      </c>
      <c r="AW134" s="12" t="s">
        <v>39</v>
      </c>
      <c r="AX134" s="12" t="s">
        <v>25</v>
      </c>
      <c r="AY134" s="230" t="s">
        <v>162</v>
      </c>
    </row>
    <row r="135" spans="2:65" s="1" customFormat="1" ht="16.5" customHeight="1">
      <c r="B135" s="42"/>
      <c r="C135" s="245" t="s">
        <v>10</v>
      </c>
      <c r="D135" s="245" t="s">
        <v>271</v>
      </c>
      <c r="E135" s="246" t="s">
        <v>282</v>
      </c>
      <c r="F135" s="247" t="s">
        <v>283</v>
      </c>
      <c r="G135" s="248" t="s">
        <v>274</v>
      </c>
      <c r="H135" s="249">
        <v>0.223</v>
      </c>
      <c r="I135" s="250"/>
      <c r="J135" s="251">
        <f>ROUND(I135*H135,2)</f>
        <v>0</v>
      </c>
      <c r="K135" s="247" t="s">
        <v>168</v>
      </c>
      <c r="L135" s="252"/>
      <c r="M135" s="253" t="s">
        <v>24</v>
      </c>
      <c r="N135" s="254" t="s">
        <v>46</v>
      </c>
      <c r="O135" s="43"/>
      <c r="P135" s="214">
        <f>O135*H135</f>
        <v>0</v>
      </c>
      <c r="Q135" s="214">
        <v>1E-3</v>
      </c>
      <c r="R135" s="214">
        <f>Q135*H135</f>
        <v>2.23E-4</v>
      </c>
      <c r="S135" s="214">
        <v>0</v>
      </c>
      <c r="T135" s="215">
        <f>S135*H135</f>
        <v>0</v>
      </c>
      <c r="AR135" s="25" t="s">
        <v>249</v>
      </c>
      <c r="AT135" s="25" t="s">
        <v>271</v>
      </c>
      <c r="AU135" s="25" t="s">
        <v>83</v>
      </c>
      <c r="AY135" s="25" t="s">
        <v>162</v>
      </c>
      <c r="BE135" s="216">
        <f>IF(N135="základní",J135,0)</f>
        <v>0</v>
      </c>
      <c r="BF135" s="216">
        <f>IF(N135="snížená",J135,0)</f>
        <v>0</v>
      </c>
      <c r="BG135" s="216">
        <f>IF(N135="zákl. přenesená",J135,0)</f>
        <v>0</v>
      </c>
      <c r="BH135" s="216">
        <f>IF(N135="sníž. přenesená",J135,0)</f>
        <v>0</v>
      </c>
      <c r="BI135" s="216">
        <f>IF(N135="nulová",J135,0)</f>
        <v>0</v>
      </c>
      <c r="BJ135" s="25" t="s">
        <v>25</v>
      </c>
      <c r="BK135" s="216">
        <f>ROUND(I135*H135,2)</f>
        <v>0</v>
      </c>
      <c r="BL135" s="25" t="s">
        <v>169</v>
      </c>
      <c r="BM135" s="25" t="s">
        <v>284</v>
      </c>
    </row>
    <row r="136" spans="2:65" s="12" customFormat="1" ht="13.5">
      <c r="B136" s="220"/>
      <c r="C136" s="221"/>
      <c r="D136" s="217" t="s">
        <v>173</v>
      </c>
      <c r="E136" s="221"/>
      <c r="F136" s="223" t="s">
        <v>285</v>
      </c>
      <c r="G136" s="221"/>
      <c r="H136" s="224">
        <v>0.223</v>
      </c>
      <c r="I136" s="225"/>
      <c r="J136" s="221"/>
      <c r="K136" s="221"/>
      <c r="L136" s="226"/>
      <c r="M136" s="227"/>
      <c r="N136" s="228"/>
      <c r="O136" s="228"/>
      <c r="P136" s="228"/>
      <c r="Q136" s="228"/>
      <c r="R136" s="228"/>
      <c r="S136" s="228"/>
      <c r="T136" s="229"/>
      <c r="AT136" s="230" t="s">
        <v>173</v>
      </c>
      <c r="AU136" s="230" t="s">
        <v>83</v>
      </c>
      <c r="AV136" s="12" t="s">
        <v>83</v>
      </c>
      <c r="AW136" s="12" t="s">
        <v>6</v>
      </c>
      <c r="AX136" s="12" t="s">
        <v>25</v>
      </c>
      <c r="AY136" s="230" t="s">
        <v>162</v>
      </c>
    </row>
    <row r="137" spans="2:65" s="1" customFormat="1" ht="16.5" customHeight="1">
      <c r="B137" s="42"/>
      <c r="C137" s="205" t="s">
        <v>286</v>
      </c>
      <c r="D137" s="205" t="s">
        <v>164</v>
      </c>
      <c r="E137" s="206" t="s">
        <v>287</v>
      </c>
      <c r="F137" s="207" t="s">
        <v>288</v>
      </c>
      <c r="G137" s="208" t="s">
        <v>219</v>
      </c>
      <c r="H137" s="209">
        <v>17.87</v>
      </c>
      <c r="I137" s="210"/>
      <c r="J137" s="211">
        <f>ROUND(I137*H137,2)</f>
        <v>0</v>
      </c>
      <c r="K137" s="207" t="s">
        <v>168</v>
      </c>
      <c r="L137" s="62"/>
      <c r="M137" s="212" t="s">
        <v>24</v>
      </c>
      <c r="N137" s="213" t="s">
        <v>46</v>
      </c>
      <c r="O137" s="43"/>
      <c r="P137" s="214">
        <f>O137*H137</f>
        <v>0</v>
      </c>
      <c r="Q137" s="214">
        <v>0</v>
      </c>
      <c r="R137" s="214">
        <f>Q137*H137</f>
        <v>0</v>
      </c>
      <c r="S137" s="214">
        <v>0</v>
      </c>
      <c r="T137" s="215">
        <f>S137*H137</f>
        <v>0</v>
      </c>
      <c r="AR137" s="25" t="s">
        <v>169</v>
      </c>
      <c r="AT137" s="25" t="s">
        <v>164</v>
      </c>
      <c r="AU137" s="25" t="s">
        <v>83</v>
      </c>
      <c r="AY137" s="25" t="s">
        <v>162</v>
      </c>
      <c r="BE137" s="216">
        <f>IF(N137="základní",J137,0)</f>
        <v>0</v>
      </c>
      <c r="BF137" s="216">
        <f>IF(N137="snížená",J137,0)</f>
        <v>0</v>
      </c>
      <c r="BG137" s="216">
        <f>IF(N137="zákl. přenesená",J137,0)</f>
        <v>0</v>
      </c>
      <c r="BH137" s="216">
        <f>IF(N137="sníž. přenesená",J137,0)</f>
        <v>0</v>
      </c>
      <c r="BI137" s="216">
        <f>IF(N137="nulová",J137,0)</f>
        <v>0</v>
      </c>
      <c r="BJ137" s="25" t="s">
        <v>25</v>
      </c>
      <c r="BK137" s="216">
        <f>ROUND(I137*H137,2)</f>
        <v>0</v>
      </c>
      <c r="BL137" s="25" t="s">
        <v>169</v>
      </c>
      <c r="BM137" s="25" t="s">
        <v>289</v>
      </c>
    </row>
    <row r="138" spans="2:65" s="1" customFormat="1" ht="162">
      <c r="B138" s="42"/>
      <c r="C138" s="64"/>
      <c r="D138" s="217" t="s">
        <v>171</v>
      </c>
      <c r="E138" s="64"/>
      <c r="F138" s="218" t="s">
        <v>290</v>
      </c>
      <c r="G138" s="64"/>
      <c r="H138" s="64"/>
      <c r="I138" s="174"/>
      <c r="J138" s="64"/>
      <c r="K138" s="64"/>
      <c r="L138" s="62"/>
      <c r="M138" s="219"/>
      <c r="N138" s="43"/>
      <c r="O138" s="43"/>
      <c r="P138" s="43"/>
      <c r="Q138" s="43"/>
      <c r="R138" s="43"/>
      <c r="S138" s="43"/>
      <c r="T138" s="79"/>
      <c r="AT138" s="25" t="s">
        <v>171</v>
      </c>
      <c r="AU138" s="25" t="s">
        <v>83</v>
      </c>
    </row>
    <row r="139" spans="2:65" s="12" customFormat="1" ht="13.5">
      <c r="B139" s="220"/>
      <c r="C139" s="221"/>
      <c r="D139" s="217" t="s">
        <v>173</v>
      </c>
      <c r="E139" s="222" t="s">
        <v>207</v>
      </c>
      <c r="F139" s="223" t="s">
        <v>291</v>
      </c>
      <c r="G139" s="221"/>
      <c r="H139" s="224">
        <v>17.87</v>
      </c>
      <c r="I139" s="225"/>
      <c r="J139" s="221"/>
      <c r="K139" s="221"/>
      <c r="L139" s="226"/>
      <c r="M139" s="227"/>
      <c r="N139" s="228"/>
      <c r="O139" s="228"/>
      <c r="P139" s="228"/>
      <c r="Q139" s="228"/>
      <c r="R139" s="228"/>
      <c r="S139" s="228"/>
      <c r="T139" s="229"/>
      <c r="AT139" s="230" t="s">
        <v>173</v>
      </c>
      <c r="AU139" s="230" t="s">
        <v>83</v>
      </c>
      <c r="AV139" s="12" t="s">
        <v>83</v>
      </c>
      <c r="AW139" s="12" t="s">
        <v>39</v>
      </c>
      <c r="AX139" s="12" t="s">
        <v>25</v>
      </c>
      <c r="AY139" s="230" t="s">
        <v>162</v>
      </c>
    </row>
    <row r="140" spans="2:65" s="1" customFormat="1" ht="16.5" customHeight="1">
      <c r="B140" s="42"/>
      <c r="C140" s="205" t="s">
        <v>292</v>
      </c>
      <c r="D140" s="205" t="s">
        <v>164</v>
      </c>
      <c r="E140" s="206" t="s">
        <v>293</v>
      </c>
      <c r="F140" s="207" t="s">
        <v>294</v>
      </c>
      <c r="G140" s="208" t="s">
        <v>219</v>
      </c>
      <c r="H140" s="209">
        <v>1.1100000000000001</v>
      </c>
      <c r="I140" s="210"/>
      <c r="J140" s="211">
        <f>ROUND(I140*H140,2)</f>
        <v>0</v>
      </c>
      <c r="K140" s="207" t="s">
        <v>168</v>
      </c>
      <c r="L140" s="62"/>
      <c r="M140" s="212" t="s">
        <v>24</v>
      </c>
      <c r="N140" s="213" t="s">
        <v>46</v>
      </c>
      <c r="O140" s="43"/>
      <c r="P140" s="214">
        <f>O140*H140</f>
        <v>0</v>
      </c>
      <c r="Q140" s="214">
        <v>0</v>
      </c>
      <c r="R140" s="214">
        <f>Q140*H140</f>
        <v>0</v>
      </c>
      <c r="S140" s="214">
        <v>0</v>
      </c>
      <c r="T140" s="215">
        <f>S140*H140</f>
        <v>0</v>
      </c>
      <c r="AR140" s="25" t="s">
        <v>169</v>
      </c>
      <c r="AT140" s="25" t="s">
        <v>164</v>
      </c>
      <c r="AU140" s="25" t="s">
        <v>83</v>
      </c>
      <c r="AY140" s="25" t="s">
        <v>162</v>
      </c>
      <c r="BE140" s="216">
        <f>IF(N140="základní",J140,0)</f>
        <v>0</v>
      </c>
      <c r="BF140" s="216">
        <f>IF(N140="snížená",J140,0)</f>
        <v>0</v>
      </c>
      <c r="BG140" s="216">
        <f>IF(N140="zákl. přenesená",J140,0)</f>
        <v>0</v>
      </c>
      <c r="BH140" s="216">
        <f>IF(N140="sníž. přenesená",J140,0)</f>
        <v>0</v>
      </c>
      <c r="BI140" s="216">
        <f>IF(N140="nulová",J140,0)</f>
        <v>0</v>
      </c>
      <c r="BJ140" s="25" t="s">
        <v>25</v>
      </c>
      <c r="BK140" s="216">
        <f>ROUND(I140*H140,2)</f>
        <v>0</v>
      </c>
      <c r="BL140" s="25" t="s">
        <v>169</v>
      </c>
      <c r="BM140" s="25" t="s">
        <v>295</v>
      </c>
    </row>
    <row r="141" spans="2:65" s="1" customFormat="1" ht="121.5">
      <c r="B141" s="42"/>
      <c r="C141" s="64"/>
      <c r="D141" s="217" t="s">
        <v>171</v>
      </c>
      <c r="E141" s="64"/>
      <c r="F141" s="218" t="s">
        <v>296</v>
      </c>
      <c r="G141" s="64"/>
      <c r="H141" s="64"/>
      <c r="I141" s="174"/>
      <c r="J141" s="64"/>
      <c r="K141" s="64"/>
      <c r="L141" s="62"/>
      <c r="M141" s="219"/>
      <c r="N141" s="43"/>
      <c r="O141" s="43"/>
      <c r="P141" s="43"/>
      <c r="Q141" s="43"/>
      <c r="R141" s="43"/>
      <c r="S141" s="43"/>
      <c r="T141" s="79"/>
      <c r="AT141" s="25" t="s">
        <v>171</v>
      </c>
      <c r="AU141" s="25" t="s">
        <v>83</v>
      </c>
    </row>
    <row r="142" spans="2:65" s="12" customFormat="1" ht="13.5">
      <c r="B142" s="220"/>
      <c r="C142" s="221"/>
      <c r="D142" s="217" t="s">
        <v>173</v>
      </c>
      <c r="E142" s="222" t="s">
        <v>205</v>
      </c>
      <c r="F142" s="223" t="s">
        <v>297</v>
      </c>
      <c r="G142" s="221"/>
      <c r="H142" s="224">
        <v>1.1100000000000001</v>
      </c>
      <c r="I142" s="225"/>
      <c r="J142" s="221"/>
      <c r="K142" s="221"/>
      <c r="L142" s="226"/>
      <c r="M142" s="227"/>
      <c r="N142" s="228"/>
      <c r="O142" s="228"/>
      <c r="P142" s="228"/>
      <c r="Q142" s="228"/>
      <c r="R142" s="228"/>
      <c r="S142" s="228"/>
      <c r="T142" s="229"/>
      <c r="AT142" s="230" t="s">
        <v>173</v>
      </c>
      <c r="AU142" s="230" t="s">
        <v>83</v>
      </c>
      <c r="AV142" s="12" t="s">
        <v>83</v>
      </c>
      <c r="AW142" s="12" t="s">
        <v>39</v>
      </c>
      <c r="AX142" s="12" t="s">
        <v>25</v>
      </c>
      <c r="AY142" s="230" t="s">
        <v>162</v>
      </c>
    </row>
    <row r="143" spans="2:65" s="1" customFormat="1" ht="16.5" customHeight="1">
      <c r="B143" s="42"/>
      <c r="C143" s="205" t="s">
        <v>298</v>
      </c>
      <c r="D143" s="205" t="s">
        <v>164</v>
      </c>
      <c r="E143" s="206" t="s">
        <v>299</v>
      </c>
      <c r="F143" s="207" t="s">
        <v>300</v>
      </c>
      <c r="G143" s="208" t="s">
        <v>219</v>
      </c>
      <c r="H143" s="209">
        <v>13.73</v>
      </c>
      <c r="I143" s="210"/>
      <c r="J143" s="211">
        <f>ROUND(I143*H143,2)</f>
        <v>0</v>
      </c>
      <c r="K143" s="207" t="s">
        <v>168</v>
      </c>
      <c r="L143" s="62"/>
      <c r="M143" s="212" t="s">
        <v>24</v>
      </c>
      <c r="N143" s="213" t="s">
        <v>46</v>
      </c>
      <c r="O143" s="43"/>
      <c r="P143" s="214">
        <f>O143*H143</f>
        <v>0</v>
      </c>
      <c r="Q143" s="214">
        <v>0</v>
      </c>
      <c r="R143" s="214">
        <f>Q143*H143</f>
        <v>0</v>
      </c>
      <c r="S143" s="214">
        <v>0</v>
      </c>
      <c r="T143" s="215">
        <f>S143*H143</f>
        <v>0</v>
      </c>
      <c r="AR143" s="25" t="s">
        <v>169</v>
      </c>
      <c r="AT143" s="25" t="s">
        <v>164</v>
      </c>
      <c r="AU143" s="25" t="s">
        <v>83</v>
      </c>
      <c r="AY143" s="25" t="s">
        <v>162</v>
      </c>
      <c r="BE143" s="216">
        <f>IF(N143="základní",J143,0)</f>
        <v>0</v>
      </c>
      <c r="BF143" s="216">
        <f>IF(N143="snížená",J143,0)</f>
        <v>0</v>
      </c>
      <c r="BG143" s="216">
        <f>IF(N143="zákl. přenesená",J143,0)</f>
        <v>0</v>
      </c>
      <c r="BH143" s="216">
        <f>IF(N143="sníž. přenesená",J143,0)</f>
        <v>0</v>
      </c>
      <c r="BI143" s="216">
        <f>IF(N143="nulová",J143,0)</f>
        <v>0</v>
      </c>
      <c r="BJ143" s="25" t="s">
        <v>25</v>
      </c>
      <c r="BK143" s="216">
        <f>ROUND(I143*H143,2)</f>
        <v>0</v>
      </c>
      <c r="BL143" s="25" t="s">
        <v>169</v>
      </c>
      <c r="BM143" s="25" t="s">
        <v>301</v>
      </c>
    </row>
    <row r="144" spans="2:65" s="1" customFormat="1" ht="121.5">
      <c r="B144" s="42"/>
      <c r="C144" s="64"/>
      <c r="D144" s="217" t="s">
        <v>171</v>
      </c>
      <c r="E144" s="64"/>
      <c r="F144" s="218" t="s">
        <v>296</v>
      </c>
      <c r="G144" s="64"/>
      <c r="H144" s="64"/>
      <c r="I144" s="174"/>
      <c r="J144" s="64"/>
      <c r="K144" s="64"/>
      <c r="L144" s="62"/>
      <c r="M144" s="219"/>
      <c r="N144" s="43"/>
      <c r="O144" s="43"/>
      <c r="P144" s="43"/>
      <c r="Q144" s="43"/>
      <c r="R144" s="43"/>
      <c r="S144" s="43"/>
      <c r="T144" s="79"/>
      <c r="AT144" s="25" t="s">
        <v>171</v>
      </c>
      <c r="AU144" s="25" t="s">
        <v>83</v>
      </c>
    </row>
    <row r="145" spans="2:65" s="12" customFormat="1" ht="13.5">
      <c r="B145" s="220"/>
      <c r="C145" s="221"/>
      <c r="D145" s="217" t="s">
        <v>173</v>
      </c>
      <c r="E145" s="222" t="s">
        <v>203</v>
      </c>
      <c r="F145" s="223" t="s">
        <v>302</v>
      </c>
      <c r="G145" s="221"/>
      <c r="H145" s="224">
        <v>13.73</v>
      </c>
      <c r="I145" s="225"/>
      <c r="J145" s="221"/>
      <c r="K145" s="221"/>
      <c r="L145" s="226"/>
      <c r="M145" s="227"/>
      <c r="N145" s="228"/>
      <c r="O145" s="228"/>
      <c r="P145" s="228"/>
      <c r="Q145" s="228"/>
      <c r="R145" s="228"/>
      <c r="S145" s="228"/>
      <c r="T145" s="229"/>
      <c r="AT145" s="230" t="s">
        <v>173</v>
      </c>
      <c r="AU145" s="230" t="s">
        <v>83</v>
      </c>
      <c r="AV145" s="12" t="s">
        <v>83</v>
      </c>
      <c r="AW145" s="12" t="s">
        <v>39</v>
      </c>
      <c r="AX145" s="12" t="s">
        <v>25</v>
      </c>
      <c r="AY145" s="230" t="s">
        <v>162</v>
      </c>
    </row>
    <row r="146" spans="2:65" s="11" customFormat="1" ht="29.85" customHeight="1">
      <c r="B146" s="189"/>
      <c r="C146" s="190"/>
      <c r="D146" s="191" t="s">
        <v>74</v>
      </c>
      <c r="E146" s="203" t="s">
        <v>180</v>
      </c>
      <c r="F146" s="203" t="s">
        <v>303</v>
      </c>
      <c r="G146" s="190"/>
      <c r="H146" s="190"/>
      <c r="I146" s="193"/>
      <c r="J146" s="204">
        <f>BK146</f>
        <v>0</v>
      </c>
      <c r="K146" s="190"/>
      <c r="L146" s="195"/>
      <c r="M146" s="196"/>
      <c r="N146" s="197"/>
      <c r="O146" s="197"/>
      <c r="P146" s="198">
        <f>SUM(P147:P152)</f>
        <v>0</v>
      </c>
      <c r="Q146" s="197"/>
      <c r="R146" s="198">
        <f>SUM(R147:R152)</f>
        <v>55.280500000000004</v>
      </c>
      <c r="S146" s="197"/>
      <c r="T146" s="199">
        <f>SUM(T147:T152)</f>
        <v>0</v>
      </c>
      <c r="AR146" s="200" t="s">
        <v>25</v>
      </c>
      <c r="AT146" s="201" t="s">
        <v>74</v>
      </c>
      <c r="AU146" s="201" t="s">
        <v>25</v>
      </c>
      <c r="AY146" s="200" t="s">
        <v>162</v>
      </c>
      <c r="BK146" s="202">
        <f>SUM(BK147:BK152)</f>
        <v>0</v>
      </c>
    </row>
    <row r="147" spans="2:65" s="1" customFormat="1" ht="16.5" customHeight="1">
      <c r="B147" s="42"/>
      <c r="C147" s="205" t="s">
        <v>304</v>
      </c>
      <c r="D147" s="205" t="s">
        <v>164</v>
      </c>
      <c r="E147" s="206" t="s">
        <v>305</v>
      </c>
      <c r="F147" s="207" t="s">
        <v>306</v>
      </c>
      <c r="G147" s="208" t="s">
        <v>167</v>
      </c>
      <c r="H147" s="209">
        <v>11.5</v>
      </c>
      <c r="I147" s="210"/>
      <c r="J147" s="211">
        <f>ROUND(I147*H147,2)</f>
        <v>0</v>
      </c>
      <c r="K147" s="207" t="s">
        <v>24</v>
      </c>
      <c r="L147" s="62"/>
      <c r="M147" s="212" t="s">
        <v>24</v>
      </c>
      <c r="N147" s="213" t="s">
        <v>46</v>
      </c>
      <c r="O147" s="43"/>
      <c r="P147" s="214">
        <f>O147*H147</f>
        <v>0</v>
      </c>
      <c r="Q147" s="214">
        <v>2.1850000000000001</v>
      </c>
      <c r="R147" s="214">
        <f>Q147*H147</f>
        <v>25.127500000000001</v>
      </c>
      <c r="S147" s="214">
        <v>0</v>
      </c>
      <c r="T147" s="215">
        <f>S147*H147</f>
        <v>0</v>
      </c>
      <c r="AR147" s="25" t="s">
        <v>169</v>
      </c>
      <c r="AT147" s="25" t="s">
        <v>164</v>
      </c>
      <c r="AU147" s="25" t="s">
        <v>83</v>
      </c>
      <c r="AY147" s="25" t="s">
        <v>162</v>
      </c>
      <c r="BE147" s="216">
        <f>IF(N147="základní",J147,0)</f>
        <v>0</v>
      </c>
      <c r="BF147" s="216">
        <f>IF(N147="snížená",J147,0)</f>
        <v>0</v>
      </c>
      <c r="BG147" s="216">
        <f>IF(N147="zákl. přenesená",J147,0)</f>
        <v>0</v>
      </c>
      <c r="BH147" s="216">
        <f>IF(N147="sníž. přenesená",J147,0)</f>
        <v>0</v>
      </c>
      <c r="BI147" s="216">
        <f>IF(N147="nulová",J147,0)</f>
        <v>0</v>
      </c>
      <c r="BJ147" s="25" t="s">
        <v>25</v>
      </c>
      <c r="BK147" s="216">
        <f>ROUND(I147*H147,2)</f>
        <v>0</v>
      </c>
      <c r="BL147" s="25" t="s">
        <v>169</v>
      </c>
      <c r="BM147" s="25" t="s">
        <v>307</v>
      </c>
    </row>
    <row r="148" spans="2:65" s="12" customFormat="1" ht="27">
      <c r="B148" s="220"/>
      <c r="C148" s="221"/>
      <c r="D148" s="217" t="s">
        <v>173</v>
      </c>
      <c r="E148" s="222" t="s">
        <v>24</v>
      </c>
      <c r="F148" s="223" t="s">
        <v>308</v>
      </c>
      <c r="G148" s="221"/>
      <c r="H148" s="224">
        <v>11.5</v>
      </c>
      <c r="I148" s="225"/>
      <c r="J148" s="221"/>
      <c r="K148" s="221"/>
      <c r="L148" s="226"/>
      <c r="M148" s="227"/>
      <c r="N148" s="228"/>
      <c r="O148" s="228"/>
      <c r="P148" s="228"/>
      <c r="Q148" s="228"/>
      <c r="R148" s="228"/>
      <c r="S148" s="228"/>
      <c r="T148" s="229"/>
      <c r="AT148" s="230" t="s">
        <v>173</v>
      </c>
      <c r="AU148" s="230" t="s">
        <v>83</v>
      </c>
      <c r="AV148" s="12" t="s">
        <v>83</v>
      </c>
      <c r="AW148" s="12" t="s">
        <v>39</v>
      </c>
      <c r="AX148" s="12" t="s">
        <v>25</v>
      </c>
      <c r="AY148" s="230" t="s">
        <v>162</v>
      </c>
    </row>
    <row r="149" spans="2:65" s="1" customFormat="1" ht="16.5" customHeight="1">
      <c r="B149" s="42"/>
      <c r="C149" s="205" t="s">
        <v>309</v>
      </c>
      <c r="D149" s="205" t="s">
        <v>164</v>
      </c>
      <c r="E149" s="206" t="s">
        <v>310</v>
      </c>
      <c r="F149" s="207" t="s">
        <v>306</v>
      </c>
      <c r="G149" s="208" t="s">
        <v>167</v>
      </c>
      <c r="H149" s="209">
        <v>13.8</v>
      </c>
      <c r="I149" s="210"/>
      <c r="J149" s="211">
        <f>ROUND(I149*H149,2)</f>
        <v>0</v>
      </c>
      <c r="K149" s="207" t="s">
        <v>168</v>
      </c>
      <c r="L149" s="62"/>
      <c r="M149" s="212" t="s">
        <v>24</v>
      </c>
      <c r="N149" s="213" t="s">
        <v>46</v>
      </c>
      <c r="O149" s="43"/>
      <c r="P149" s="214">
        <f>O149*H149</f>
        <v>0</v>
      </c>
      <c r="Q149" s="214">
        <v>2.1850000000000001</v>
      </c>
      <c r="R149" s="214">
        <f>Q149*H149</f>
        <v>30.153000000000002</v>
      </c>
      <c r="S149" s="214">
        <v>0</v>
      </c>
      <c r="T149" s="215">
        <f>S149*H149</f>
        <v>0</v>
      </c>
      <c r="AR149" s="25" t="s">
        <v>169</v>
      </c>
      <c r="AT149" s="25" t="s">
        <v>164</v>
      </c>
      <c r="AU149" s="25" t="s">
        <v>83</v>
      </c>
      <c r="AY149" s="25" t="s">
        <v>162</v>
      </c>
      <c r="BE149" s="216">
        <f>IF(N149="základní",J149,0)</f>
        <v>0</v>
      </c>
      <c r="BF149" s="216">
        <f>IF(N149="snížená",J149,0)</f>
        <v>0</v>
      </c>
      <c r="BG149" s="216">
        <f>IF(N149="zákl. přenesená",J149,0)</f>
        <v>0</v>
      </c>
      <c r="BH149" s="216">
        <f>IF(N149="sníž. přenesená",J149,0)</f>
        <v>0</v>
      </c>
      <c r="BI149" s="216">
        <f>IF(N149="nulová",J149,0)</f>
        <v>0</v>
      </c>
      <c r="BJ149" s="25" t="s">
        <v>25</v>
      </c>
      <c r="BK149" s="216">
        <f>ROUND(I149*H149,2)</f>
        <v>0</v>
      </c>
      <c r="BL149" s="25" t="s">
        <v>169</v>
      </c>
      <c r="BM149" s="25" t="s">
        <v>311</v>
      </c>
    </row>
    <row r="150" spans="2:65" s="12" customFormat="1" ht="27">
      <c r="B150" s="220"/>
      <c r="C150" s="221"/>
      <c r="D150" s="217" t="s">
        <v>173</v>
      </c>
      <c r="E150" s="222" t="s">
        <v>24</v>
      </c>
      <c r="F150" s="223" t="s">
        <v>312</v>
      </c>
      <c r="G150" s="221"/>
      <c r="H150" s="224">
        <v>25.3</v>
      </c>
      <c r="I150" s="225"/>
      <c r="J150" s="221"/>
      <c r="K150" s="221"/>
      <c r="L150" s="226"/>
      <c r="M150" s="227"/>
      <c r="N150" s="228"/>
      <c r="O150" s="228"/>
      <c r="P150" s="228"/>
      <c r="Q150" s="228"/>
      <c r="R150" s="228"/>
      <c r="S150" s="228"/>
      <c r="T150" s="229"/>
      <c r="AT150" s="230" t="s">
        <v>173</v>
      </c>
      <c r="AU150" s="230" t="s">
        <v>83</v>
      </c>
      <c r="AV150" s="12" t="s">
        <v>83</v>
      </c>
      <c r="AW150" s="12" t="s">
        <v>39</v>
      </c>
      <c r="AX150" s="12" t="s">
        <v>75</v>
      </c>
      <c r="AY150" s="230" t="s">
        <v>162</v>
      </c>
    </row>
    <row r="151" spans="2:65" s="12" customFormat="1" ht="13.5">
      <c r="B151" s="220"/>
      <c r="C151" s="221"/>
      <c r="D151" s="217" t="s">
        <v>173</v>
      </c>
      <c r="E151" s="222" t="s">
        <v>24</v>
      </c>
      <c r="F151" s="223" t="s">
        <v>313</v>
      </c>
      <c r="G151" s="221"/>
      <c r="H151" s="224">
        <v>-11.5</v>
      </c>
      <c r="I151" s="225"/>
      <c r="J151" s="221"/>
      <c r="K151" s="221"/>
      <c r="L151" s="226"/>
      <c r="M151" s="227"/>
      <c r="N151" s="228"/>
      <c r="O151" s="228"/>
      <c r="P151" s="228"/>
      <c r="Q151" s="228"/>
      <c r="R151" s="228"/>
      <c r="S151" s="228"/>
      <c r="T151" s="229"/>
      <c r="AT151" s="230" t="s">
        <v>173</v>
      </c>
      <c r="AU151" s="230" t="s">
        <v>83</v>
      </c>
      <c r="AV151" s="12" t="s">
        <v>83</v>
      </c>
      <c r="AW151" s="12" t="s">
        <v>39</v>
      </c>
      <c r="AX151" s="12" t="s">
        <v>75</v>
      </c>
      <c r="AY151" s="230" t="s">
        <v>162</v>
      </c>
    </row>
    <row r="152" spans="2:65" s="13" customFormat="1" ht="13.5">
      <c r="B152" s="234"/>
      <c r="C152" s="235"/>
      <c r="D152" s="217" t="s">
        <v>173</v>
      </c>
      <c r="E152" s="236" t="s">
        <v>24</v>
      </c>
      <c r="F152" s="237" t="s">
        <v>257</v>
      </c>
      <c r="G152" s="235"/>
      <c r="H152" s="238">
        <v>13.8</v>
      </c>
      <c r="I152" s="239"/>
      <c r="J152" s="235"/>
      <c r="K152" s="235"/>
      <c r="L152" s="240"/>
      <c r="M152" s="241"/>
      <c r="N152" s="242"/>
      <c r="O152" s="242"/>
      <c r="P152" s="242"/>
      <c r="Q152" s="242"/>
      <c r="R152" s="242"/>
      <c r="S152" s="242"/>
      <c r="T152" s="243"/>
      <c r="AT152" s="244" t="s">
        <v>173</v>
      </c>
      <c r="AU152" s="244" t="s">
        <v>83</v>
      </c>
      <c r="AV152" s="13" t="s">
        <v>169</v>
      </c>
      <c r="AW152" s="13" t="s">
        <v>39</v>
      </c>
      <c r="AX152" s="13" t="s">
        <v>25</v>
      </c>
      <c r="AY152" s="244" t="s">
        <v>162</v>
      </c>
    </row>
    <row r="153" spans="2:65" s="11" customFormat="1" ht="29.85" customHeight="1">
      <c r="B153" s="189"/>
      <c r="C153" s="190"/>
      <c r="D153" s="191" t="s">
        <v>74</v>
      </c>
      <c r="E153" s="203" t="s">
        <v>169</v>
      </c>
      <c r="F153" s="203" t="s">
        <v>314</v>
      </c>
      <c r="G153" s="190"/>
      <c r="H153" s="190"/>
      <c r="I153" s="193"/>
      <c r="J153" s="204">
        <f>BK153</f>
        <v>0</v>
      </c>
      <c r="K153" s="190"/>
      <c r="L153" s="195"/>
      <c r="M153" s="196"/>
      <c r="N153" s="197"/>
      <c r="O153" s="197"/>
      <c r="P153" s="198">
        <f>SUM(P154:P168)</f>
        <v>0</v>
      </c>
      <c r="Q153" s="197"/>
      <c r="R153" s="198">
        <f>SUM(R154:R168)</f>
        <v>114.34355790000001</v>
      </c>
      <c r="S153" s="197"/>
      <c r="T153" s="199">
        <f>SUM(T154:T168)</f>
        <v>0</v>
      </c>
      <c r="AR153" s="200" t="s">
        <v>25</v>
      </c>
      <c r="AT153" s="201" t="s">
        <v>74</v>
      </c>
      <c r="AU153" s="201" t="s">
        <v>25</v>
      </c>
      <c r="AY153" s="200" t="s">
        <v>162</v>
      </c>
      <c r="BK153" s="202">
        <f>SUM(BK154:BK168)</f>
        <v>0</v>
      </c>
    </row>
    <row r="154" spans="2:65" s="1" customFormat="1" ht="16.5" customHeight="1">
      <c r="B154" s="42"/>
      <c r="C154" s="205" t="s">
        <v>9</v>
      </c>
      <c r="D154" s="205" t="s">
        <v>164</v>
      </c>
      <c r="E154" s="206" t="s">
        <v>315</v>
      </c>
      <c r="F154" s="207" t="s">
        <v>316</v>
      </c>
      <c r="G154" s="208" t="s">
        <v>219</v>
      </c>
      <c r="H154" s="209">
        <v>34.049999999999997</v>
      </c>
      <c r="I154" s="210"/>
      <c r="J154" s="211">
        <f>ROUND(I154*H154,2)</f>
        <v>0</v>
      </c>
      <c r="K154" s="207" t="s">
        <v>168</v>
      </c>
      <c r="L154" s="62"/>
      <c r="M154" s="212" t="s">
        <v>24</v>
      </c>
      <c r="N154" s="213" t="s">
        <v>46</v>
      </c>
      <c r="O154" s="43"/>
      <c r="P154" s="214">
        <f>O154*H154</f>
        <v>0</v>
      </c>
      <c r="Q154" s="214">
        <v>2.7999999999999998E-4</v>
      </c>
      <c r="R154" s="214">
        <f>Q154*H154</f>
        <v>9.5339999999999991E-3</v>
      </c>
      <c r="S154" s="214">
        <v>0</v>
      </c>
      <c r="T154" s="215">
        <f>S154*H154</f>
        <v>0</v>
      </c>
      <c r="AR154" s="25" t="s">
        <v>169</v>
      </c>
      <c r="AT154" s="25" t="s">
        <v>164</v>
      </c>
      <c r="AU154" s="25" t="s">
        <v>83</v>
      </c>
      <c r="AY154" s="25" t="s">
        <v>162</v>
      </c>
      <c r="BE154" s="216">
        <f>IF(N154="základní",J154,0)</f>
        <v>0</v>
      </c>
      <c r="BF154" s="216">
        <f>IF(N154="snížená",J154,0)</f>
        <v>0</v>
      </c>
      <c r="BG154" s="216">
        <f>IF(N154="zákl. přenesená",J154,0)</f>
        <v>0</v>
      </c>
      <c r="BH154" s="216">
        <f>IF(N154="sníž. přenesená",J154,0)</f>
        <v>0</v>
      </c>
      <c r="BI154" s="216">
        <f>IF(N154="nulová",J154,0)</f>
        <v>0</v>
      </c>
      <c r="BJ154" s="25" t="s">
        <v>25</v>
      </c>
      <c r="BK154" s="216">
        <f>ROUND(I154*H154,2)</f>
        <v>0</v>
      </c>
      <c r="BL154" s="25" t="s">
        <v>169</v>
      </c>
      <c r="BM154" s="25" t="s">
        <v>317</v>
      </c>
    </row>
    <row r="155" spans="2:65" s="1" customFormat="1" ht="121.5">
      <c r="B155" s="42"/>
      <c r="C155" s="64"/>
      <c r="D155" s="217" t="s">
        <v>171</v>
      </c>
      <c r="E155" s="64"/>
      <c r="F155" s="218" t="s">
        <v>318</v>
      </c>
      <c r="G155" s="64"/>
      <c r="H155" s="64"/>
      <c r="I155" s="174"/>
      <c r="J155" s="64"/>
      <c r="K155" s="64"/>
      <c r="L155" s="62"/>
      <c r="M155" s="219"/>
      <c r="N155" s="43"/>
      <c r="O155" s="43"/>
      <c r="P155" s="43"/>
      <c r="Q155" s="43"/>
      <c r="R155" s="43"/>
      <c r="S155" s="43"/>
      <c r="T155" s="79"/>
      <c r="AT155" s="25" t="s">
        <v>171</v>
      </c>
      <c r="AU155" s="25" t="s">
        <v>83</v>
      </c>
    </row>
    <row r="156" spans="2:65" s="12" customFormat="1" ht="13.5">
      <c r="B156" s="220"/>
      <c r="C156" s="221"/>
      <c r="D156" s="217" t="s">
        <v>173</v>
      </c>
      <c r="E156" s="222" t="s">
        <v>24</v>
      </c>
      <c r="F156" s="223" t="s">
        <v>319</v>
      </c>
      <c r="G156" s="221"/>
      <c r="H156" s="224">
        <v>34.049999999999997</v>
      </c>
      <c r="I156" s="225"/>
      <c r="J156" s="221"/>
      <c r="K156" s="221"/>
      <c r="L156" s="226"/>
      <c r="M156" s="227"/>
      <c r="N156" s="228"/>
      <c r="O156" s="228"/>
      <c r="P156" s="228"/>
      <c r="Q156" s="228"/>
      <c r="R156" s="228"/>
      <c r="S156" s="228"/>
      <c r="T156" s="229"/>
      <c r="AT156" s="230" t="s">
        <v>173</v>
      </c>
      <c r="AU156" s="230" t="s">
        <v>83</v>
      </c>
      <c r="AV156" s="12" t="s">
        <v>83</v>
      </c>
      <c r="AW156" s="12" t="s">
        <v>39</v>
      </c>
      <c r="AX156" s="12" t="s">
        <v>25</v>
      </c>
      <c r="AY156" s="230" t="s">
        <v>162</v>
      </c>
    </row>
    <row r="157" spans="2:65" s="1" customFormat="1" ht="16.5" customHeight="1">
      <c r="B157" s="42"/>
      <c r="C157" s="245" t="s">
        <v>320</v>
      </c>
      <c r="D157" s="245" t="s">
        <v>271</v>
      </c>
      <c r="E157" s="246" t="s">
        <v>321</v>
      </c>
      <c r="F157" s="247" t="s">
        <v>322</v>
      </c>
      <c r="G157" s="248" t="s">
        <v>323</v>
      </c>
      <c r="H157" s="249">
        <v>13.62</v>
      </c>
      <c r="I157" s="250"/>
      <c r="J157" s="251">
        <f>ROUND(I157*H157,2)</f>
        <v>0</v>
      </c>
      <c r="K157" s="247" t="s">
        <v>168</v>
      </c>
      <c r="L157" s="252"/>
      <c r="M157" s="253" t="s">
        <v>24</v>
      </c>
      <c r="N157" s="254" t="s">
        <v>46</v>
      </c>
      <c r="O157" s="43"/>
      <c r="P157" s="214">
        <f>O157*H157</f>
        <v>0</v>
      </c>
      <c r="Q157" s="214">
        <v>8.9999999999999998E-4</v>
      </c>
      <c r="R157" s="214">
        <f>Q157*H157</f>
        <v>1.2258E-2</v>
      </c>
      <c r="S157" s="214">
        <v>0</v>
      </c>
      <c r="T157" s="215">
        <f>S157*H157</f>
        <v>0</v>
      </c>
      <c r="AR157" s="25" t="s">
        <v>249</v>
      </c>
      <c r="AT157" s="25" t="s">
        <v>271</v>
      </c>
      <c r="AU157" s="25" t="s">
        <v>83</v>
      </c>
      <c r="AY157" s="25" t="s">
        <v>162</v>
      </c>
      <c r="BE157" s="216">
        <f>IF(N157="základní",J157,0)</f>
        <v>0</v>
      </c>
      <c r="BF157" s="216">
        <f>IF(N157="snížená",J157,0)</f>
        <v>0</v>
      </c>
      <c r="BG157" s="216">
        <f>IF(N157="zákl. přenesená",J157,0)</f>
        <v>0</v>
      </c>
      <c r="BH157" s="216">
        <f>IF(N157="sníž. přenesená",J157,0)</f>
        <v>0</v>
      </c>
      <c r="BI157" s="216">
        <f>IF(N157="nulová",J157,0)</f>
        <v>0</v>
      </c>
      <c r="BJ157" s="25" t="s">
        <v>25</v>
      </c>
      <c r="BK157" s="216">
        <f>ROUND(I157*H157,2)</f>
        <v>0</v>
      </c>
      <c r="BL157" s="25" t="s">
        <v>169</v>
      </c>
      <c r="BM157" s="25" t="s">
        <v>324</v>
      </c>
    </row>
    <row r="158" spans="2:65" s="12" customFormat="1" ht="13.5">
      <c r="B158" s="220"/>
      <c r="C158" s="221"/>
      <c r="D158" s="217" t="s">
        <v>173</v>
      </c>
      <c r="E158" s="222" t="s">
        <v>24</v>
      </c>
      <c r="F158" s="223" t="s">
        <v>325</v>
      </c>
      <c r="G158" s="221"/>
      <c r="H158" s="224">
        <v>13.62</v>
      </c>
      <c r="I158" s="225"/>
      <c r="J158" s="221"/>
      <c r="K158" s="221"/>
      <c r="L158" s="226"/>
      <c r="M158" s="227"/>
      <c r="N158" s="228"/>
      <c r="O158" s="228"/>
      <c r="P158" s="228"/>
      <c r="Q158" s="228"/>
      <c r="R158" s="228"/>
      <c r="S158" s="228"/>
      <c r="T158" s="229"/>
      <c r="AT158" s="230" t="s">
        <v>173</v>
      </c>
      <c r="AU158" s="230" t="s">
        <v>83</v>
      </c>
      <c r="AV158" s="12" t="s">
        <v>83</v>
      </c>
      <c r="AW158" s="12" t="s">
        <v>39</v>
      </c>
      <c r="AX158" s="12" t="s">
        <v>25</v>
      </c>
      <c r="AY158" s="230" t="s">
        <v>162</v>
      </c>
    </row>
    <row r="159" spans="2:65" s="1" customFormat="1" ht="25.5" customHeight="1">
      <c r="B159" s="42"/>
      <c r="C159" s="205" t="s">
        <v>326</v>
      </c>
      <c r="D159" s="205" t="s">
        <v>164</v>
      </c>
      <c r="E159" s="206" t="s">
        <v>327</v>
      </c>
      <c r="F159" s="207" t="s">
        <v>328</v>
      </c>
      <c r="G159" s="208" t="s">
        <v>219</v>
      </c>
      <c r="H159" s="209">
        <v>34.049999999999997</v>
      </c>
      <c r="I159" s="210"/>
      <c r="J159" s="211">
        <f>ROUND(I159*H159,2)</f>
        <v>0</v>
      </c>
      <c r="K159" s="207" t="s">
        <v>168</v>
      </c>
      <c r="L159" s="62"/>
      <c r="M159" s="212" t="s">
        <v>24</v>
      </c>
      <c r="N159" s="213" t="s">
        <v>46</v>
      </c>
      <c r="O159" s="43"/>
      <c r="P159" s="214">
        <f>O159*H159</f>
        <v>0</v>
      </c>
      <c r="Q159" s="214">
        <v>2.3000000000000001E-4</v>
      </c>
      <c r="R159" s="214">
        <f>Q159*H159</f>
        <v>7.8314999999999999E-3</v>
      </c>
      <c r="S159" s="214">
        <v>0</v>
      </c>
      <c r="T159" s="215">
        <f>S159*H159</f>
        <v>0</v>
      </c>
      <c r="AR159" s="25" t="s">
        <v>169</v>
      </c>
      <c r="AT159" s="25" t="s">
        <v>164</v>
      </c>
      <c r="AU159" s="25" t="s">
        <v>83</v>
      </c>
      <c r="AY159" s="25" t="s">
        <v>162</v>
      </c>
      <c r="BE159" s="216">
        <f>IF(N159="základní",J159,0)</f>
        <v>0</v>
      </c>
      <c r="BF159" s="216">
        <f>IF(N159="snížená",J159,0)</f>
        <v>0</v>
      </c>
      <c r="BG159" s="216">
        <f>IF(N159="zákl. přenesená",J159,0)</f>
        <v>0</v>
      </c>
      <c r="BH159" s="216">
        <f>IF(N159="sníž. přenesená",J159,0)</f>
        <v>0</v>
      </c>
      <c r="BI159" s="216">
        <f>IF(N159="nulová",J159,0)</f>
        <v>0</v>
      </c>
      <c r="BJ159" s="25" t="s">
        <v>25</v>
      </c>
      <c r="BK159" s="216">
        <f>ROUND(I159*H159,2)</f>
        <v>0</v>
      </c>
      <c r="BL159" s="25" t="s">
        <v>169</v>
      </c>
      <c r="BM159" s="25" t="s">
        <v>329</v>
      </c>
    </row>
    <row r="160" spans="2:65" s="1" customFormat="1" ht="121.5">
      <c r="B160" s="42"/>
      <c r="C160" s="64"/>
      <c r="D160" s="217" t="s">
        <v>171</v>
      </c>
      <c r="E160" s="64"/>
      <c r="F160" s="218" t="s">
        <v>318</v>
      </c>
      <c r="G160" s="64"/>
      <c r="H160" s="64"/>
      <c r="I160" s="174"/>
      <c r="J160" s="64"/>
      <c r="K160" s="64"/>
      <c r="L160" s="62"/>
      <c r="M160" s="219"/>
      <c r="N160" s="43"/>
      <c r="O160" s="43"/>
      <c r="P160" s="43"/>
      <c r="Q160" s="43"/>
      <c r="R160" s="43"/>
      <c r="S160" s="43"/>
      <c r="T160" s="79"/>
      <c r="AT160" s="25" t="s">
        <v>171</v>
      </c>
      <c r="AU160" s="25" t="s">
        <v>83</v>
      </c>
    </row>
    <row r="161" spans="2:65" s="1" customFormat="1" ht="25.5" customHeight="1">
      <c r="B161" s="42"/>
      <c r="C161" s="205" t="s">
        <v>330</v>
      </c>
      <c r="D161" s="205" t="s">
        <v>164</v>
      </c>
      <c r="E161" s="206" t="s">
        <v>331</v>
      </c>
      <c r="F161" s="207" t="s">
        <v>332</v>
      </c>
      <c r="G161" s="208" t="s">
        <v>167</v>
      </c>
      <c r="H161" s="209">
        <v>50.25</v>
      </c>
      <c r="I161" s="210"/>
      <c r="J161" s="211">
        <f>ROUND(I161*H161,2)</f>
        <v>0</v>
      </c>
      <c r="K161" s="207" t="s">
        <v>168</v>
      </c>
      <c r="L161" s="62"/>
      <c r="M161" s="212" t="s">
        <v>24</v>
      </c>
      <c r="N161" s="213" t="s">
        <v>46</v>
      </c>
      <c r="O161" s="43"/>
      <c r="P161" s="214">
        <f>O161*H161</f>
        <v>0</v>
      </c>
      <c r="Q161" s="214">
        <v>2.1080000000000001</v>
      </c>
      <c r="R161" s="214">
        <f>Q161*H161</f>
        <v>105.92700000000001</v>
      </c>
      <c r="S161" s="214">
        <v>0</v>
      </c>
      <c r="T161" s="215">
        <f>S161*H161</f>
        <v>0</v>
      </c>
      <c r="AR161" s="25" t="s">
        <v>169</v>
      </c>
      <c r="AT161" s="25" t="s">
        <v>164</v>
      </c>
      <c r="AU161" s="25" t="s">
        <v>83</v>
      </c>
      <c r="AY161" s="25" t="s">
        <v>162</v>
      </c>
      <c r="BE161" s="216">
        <f>IF(N161="základní",J161,0)</f>
        <v>0</v>
      </c>
      <c r="BF161" s="216">
        <f>IF(N161="snížená",J161,0)</f>
        <v>0</v>
      </c>
      <c r="BG161" s="216">
        <f>IF(N161="zákl. přenesená",J161,0)</f>
        <v>0</v>
      </c>
      <c r="BH161" s="216">
        <f>IF(N161="sníž. přenesená",J161,0)</f>
        <v>0</v>
      </c>
      <c r="BI161" s="216">
        <f>IF(N161="nulová",J161,0)</f>
        <v>0</v>
      </c>
      <c r="BJ161" s="25" t="s">
        <v>25</v>
      </c>
      <c r="BK161" s="216">
        <f>ROUND(I161*H161,2)</f>
        <v>0</v>
      </c>
      <c r="BL161" s="25" t="s">
        <v>169</v>
      </c>
      <c r="BM161" s="25" t="s">
        <v>333</v>
      </c>
    </row>
    <row r="162" spans="2:65" s="12" customFormat="1" ht="13.5">
      <c r="B162" s="220"/>
      <c r="C162" s="221"/>
      <c r="D162" s="217" t="s">
        <v>173</v>
      </c>
      <c r="E162" s="222" t="s">
        <v>24</v>
      </c>
      <c r="F162" s="223" t="s">
        <v>334</v>
      </c>
      <c r="G162" s="221"/>
      <c r="H162" s="224">
        <v>50.25</v>
      </c>
      <c r="I162" s="225"/>
      <c r="J162" s="221"/>
      <c r="K162" s="221"/>
      <c r="L162" s="226"/>
      <c r="M162" s="227"/>
      <c r="N162" s="228"/>
      <c r="O162" s="228"/>
      <c r="P162" s="228"/>
      <c r="Q162" s="228"/>
      <c r="R162" s="228"/>
      <c r="S162" s="228"/>
      <c r="T162" s="229"/>
      <c r="AT162" s="230" t="s">
        <v>173</v>
      </c>
      <c r="AU162" s="230" t="s">
        <v>83</v>
      </c>
      <c r="AV162" s="12" t="s">
        <v>83</v>
      </c>
      <c r="AW162" s="12" t="s">
        <v>39</v>
      </c>
      <c r="AX162" s="12" t="s">
        <v>25</v>
      </c>
      <c r="AY162" s="230" t="s">
        <v>162</v>
      </c>
    </row>
    <row r="163" spans="2:65" s="1" customFormat="1" ht="16.5" customHeight="1">
      <c r="B163" s="42"/>
      <c r="C163" s="205" t="s">
        <v>335</v>
      </c>
      <c r="D163" s="205" t="s">
        <v>164</v>
      </c>
      <c r="E163" s="206" t="s">
        <v>336</v>
      </c>
      <c r="F163" s="207" t="s">
        <v>337</v>
      </c>
      <c r="G163" s="208" t="s">
        <v>167</v>
      </c>
      <c r="H163" s="209">
        <v>3.93</v>
      </c>
      <c r="I163" s="210"/>
      <c r="J163" s="211">
        <f>ROUND(I163*H163,2)</f>
        <v>0</v>
      </c>
      <c r="K163" s="207" t="s">
        <v>168</v>
      </c>
      <c r="L163" s="62"/>
      <c r="M163" s="212" t="s">
        <v>24</v>
      </c>
      <c r="N163" s="213" t="s">
        <v>46</v>
      </c>
      <c r="O163" s="43"/>
      <c r="P163" s="214">
        <f>O163*H163</f>
        <v>0</v>
      </c>
      <c r="Q163" s="214">
        <v>2.13408</v>
      </c>
      <c r="R163" s="214">
        <f>Q163*H163</f>
        <v>8.3869343999999995</v>
      </c>
      <c r="S163" s="214">
        <v>0</v>
      </c>
      <c r="T163" s="215">
        <f>S163*H163</f>
        <v>0</v>
      </c>
      <c r="AR163" s="25" t="s">
        <v>169</v>
      </c>
      <c r="AT163" s="25" t="s">
        <v>164</v>
      </c>
      <c r="AU163" s="25" t="s">
        <v>83</v>
      </c>
      <c r="AY163" s="25" t="s">
        <v>162</v>
      </c>
      <c r="BE163" s="216">
        <f>IF(N163="základní",J163,0)</f>
        <v>0</v>
      </c>
      <c r="BF163" s="216">
        <f>IF(N163="snížená",J163,0)</f>
        <v>0</v>
      </c>
      <c r="BG163" s="216">
        <f>IF(N163="zákl. přenesená",J163,0)</f>
        <v>0</v>
      </c>
      <c r="BH163" s="216">
        <f>IF(N163="sníž. přenesená",J163,0)</f>
        <v>0</v>
      </c>
      <c r="BI163" s="216">
        <f>IF(N163="nulová",J163,0)</f>
        <v>0</v>
      </c>
      <c r="BJ163" s="25" t="s">
        <v>25</v>
      </c>
      <c r="BK163" s="216">
        <f>ROUND(I163*H163,2)</f>
        <v>0</v>
      </c>
      <c r="BL163" s="25" t="s">
        <v>169</v>
      </c>
      <c r="BM163" s="25" t="s">
        <v>338</v>
      </c>
    </row>
    <row r="164" spans="2:65" s="1" customFormat="1" ht="81">
      <c r="B164" s="42"/>
      <c r="C164" s="64"/>
      <c r="D164" s="217" t="s">
        <v>171</v>
      </c>
      <c r="E164" s="64"/>
      <c r="F164" s="218" t="s">
        <v>339</v>
      </c>
      <c r="G164" s="64"/>
      <c r="H164" s="64"/>
      <c r="I164" s="174"/>
      <c r="J164" s="64"/>
      <c r="K164" s="64"/>
      <c r="L164" s="62"/>
      <c r="M164" s="219"/>
      <c r="N164" s="43"/>
      <c r="O164" s="43"/>
      <c r="P164" s="43"/>
      <c r="Q164" s="43"/>
      <c r="R164" s="43"/>
      <c r="S164" s="43"/>
      <c r="T164" s="79"/>
      <c r="AT164" s="25" t="s">
        <v>171</v>
      </c>
      <c r="AU164" s="25" t="s">
        <v>83</v>
      </c>
    </row>
    <row r="165" spans="2:65" s="12" customFormat="1" ht="13.5">
      <c r="B165" s="220"/>
      <c r="C165" s="221"/>
      <c r="D165" s="217" t="s">
        <v>173</v>
      </c>
      <c r="E165" s="222" t="s">
        <v>24</v>
      </c>
      <c r="F165" s="223" t="s">
        <v>340</v>
      </c>
      <c r="G165" s="221"/>
      <c r="H165" s="224">
        <v>3.93</v>
      </c>
      <c r="I165" s="225"/>
      <c r="J165" s="221"/>
      <c r="K165" s="221"/>
      <c r="L165" s="226"/>
      <c r="M165" s="227"/>
      <c r="N165" s="228"/>
      <c r="O165" s="228"/>
      <c r="P165" s="228"/>
      <c r="Q165" s="228"/>
      <c r="R165" s="228"/>
      <c r="S165" s="228"/>
      <c r="T165" s="229"/>
      <c r="AT165" s="230" t="s">
        <v>173</v>
      </c>
      <c r="AU165" s="230" t="s">
        <v>83</v>
      </c>
      <c r="AV165" s="12" t="s">
        <v>83</v>
      </c>
      <c r="AW165" s="12" t="s">
        <v>39</v>
      </c>
      <c r="AX165" s="12" t="s">
        <v>25</v>
      </c>
      <c r="AY165" s="230" t="s">
        <v>162</v>
      </c>
    </row>
    <row r="166" spans="2:65" s="1" customFormat="1" ht="16.5" customHeight="1">
      <c r="B166" s="42"/>
      <c r="C166" s="205" t="s">
        <v>341</v>
      </c>
      <c r="D166" s="205" t="s">
        <v>164</v>
      </c>
      <c r="E166" s="206" t="s">
        <v>342</v>
      </c>
      <c r="F166" s="207" t="s">
        <v>343</v>
      </c>
      <c r="G166" s="208" t="s">
        <v>219</v>
      </c>
      <c r="H166" s="209">
        <v>6.3</v>
      </c>
      <c r="I166" s="210"/>
      <c r="J166" s="211">
        <f>ROUND(I166*H166,2)</f>
        <v>0</v>
      </c>
      <c r="K166" s="207" t="s">
        <v>168</v>
      </c>
      <c r="L166" s="62"/>
      <c r="M166" s="212" t="s">
        <v>24</v>
      </c>
      <c r="N166" s="213" t="s">
        <v>46</v>
      </c>
      <c r="O166" s="43"/>
      <c r="P166" s="214">
        <f>O166*H166</f>
        <v>0</v>
      </c>
      <c r="Q166" s="214">
        <v>0</v>
      </c>
      <c r="R166" s="214">
        <f>Q166*H166</f>
        <v>0</v>
      </c>
      <c r="S166" s="214">
        <v>0</v>
      </c>
      <c r="T166" s="215">
        <f>S166*H166</f>
        <v>0</v>
      </c>
      <c r="AR166" s="25" t="s">
        <v>169</v>
      </c>
      <c r="AT166" s="25" t="s">
        <v>164</v>
      </c>
      <c r="AU166" s="25" t="s">
        <v>83</v>
      </c>
      <c r="AY166" s="25" t="s">
        <v>162</v>
      </c>
      <c r="BE166" s="216">
        <f>IF(N166="základní",J166,0)</f>
        <v>0</v>
      </c>
      <c r="BF166" s="216">
        <f>IF(N166="snížená",J166,0)</f>
        <v>0</v>
      </c>
      <c r="BG166" s="216">
        <f>IF(N166="zákl. přenesená",J166,0)</f>
        <v>0</v>
      </c>
      <c r="BH166" s="216">
        <f>IF(N166="sníž. přenesená",J166,0)</f>
        <v>0</v>
      </c>
      <c r="BI166" s="216">
        <f>IF(N166="nulová",J166,0)</f>
        <v>0</v>
      </c>
      <c r="BJ166" s="25" t="s">
        <v>25</v>
      </c>
      <c r="BK166" s="216">
        <f>ROUND(I166*H166,2)</f>
        <v>0</v>
      </c>
      <c r="BL166" s="25" t="s">
        <v>169</v>
      </c>
      <c r="BM166" s="25" t="s">
        <v>344</v>
      </c>
    </row>
    <row r="167" spans="2:65" s="1" customFormat="1" ht="81">
      <c r="B167" s="42"/>
      <c r="C167" s="64"/>
      <c r="D167" s="217" t="s">
        <v>171</v>
      </c>
      <c r="E167" s="64"/>
      <c r="F167" s="218" t="s">
        <v>339</v>
      </c>
      <c r="G167" s="64"/>
      <c r="H167" s="64"/>
      <c r="I167" s="174"/>
      <c r="J167" s="64"/>
      <c r="K167" s="64"/>
      <c r="L167" s="62"/>
      <c r="M167" s="219"/>
      <c r="N167" s="43"/>
      <c r="O167" s="43"/>
      <c r="P167" s="43"/>
      <c r="Q167" s="43"/>
      <c r="R167" s="43"/>
      <c r="S167" s="43"/>
      <c r="T167" s="79"/>
      <c r="AT167" s="25" t="s">
        <v>171</v>
      </c>
      <c r="AU167" s="25" t="s">
        <v>83</v>
      </c>
    </row>
    <row r="168" spans="2:65" s="12" customFormat="1" ht="13.5">
      <c r="B168" s="220"/>
      <c r="C168" s="221"/>
      <c r="D168" s="217" t="s">
        <v>173</v>
      </c>
      <c r="E168" s="222" t="s">
        <v>24</v>
      </c>
      <c r="F168" s="223" t="s">
        <v>345</v>
      </c>
      <c r="G168" s="221"/>
      <c r="H168" s="224">
        <v>6.3</v>
      </c>
      <c r="I168" s="225"/>
      <c r="J168" s="221"/>
      <c r="K168" s="221"/>
      <c r="L168" s="226"/>
      <c r="M168" s="227"/>
      <c r="N168" s="228"/>
      <c r="O168" s="228"/>
      <c r="P168" s="228"/>
      <c r="Q168" s="228"/>
      <c r="R168" s="228"/>
      <c r="S168" s="228"/>
      <c r="T168" s="229"/>
      <c r="AT168" s="230" t="s">
        <v>173</v>
      </c>
      <c r="AU168" s="230" t="s">
        <v>83</v>
      </c>
      <c r="AV168" s="12" t="s">
        <v>83</v>
      </c>
      <c r="AW168" s="12" t="s">
        <v>39</v>
      </c>
      <c r="AX168" s="12" t="s">
        <v>25</v>
      </c>
      <c r="AY168" s="230" t="s">
        <v>162</v>
      </c>
    </row>
    <row r="169" spans="2:65" s="11" customFormat="1" ht="29.85" customHeight="1">
      <c r="B169" s="189"/>
      <c r="C169" s="190"/>
      <c r="D169" s="191" t="s">
        <v>74</v>
      </c>
      <c r="E169" s="203" t="s">
        <v>255</v>
      </c>
      <c r="F169" s="203" t="s">
        <v>346</v>
      </c>
      <c r="G169" s="190"/>
      <c r="H169" s="190"/>
      <c r="I169" s="193"/>
      <c r="J169" s="204">
        <f>BK169</f>
        <v>0</v>
      </c>
      <c r="K169" s="190"/>
      <c r="L169" s="195"/>
      <c r="M169" s="196"/>
      <c r="N169" s="197"/>
      <c r="O169" s="197"/>
      <c r="P169" s="198">
        <f>P170+SUM(P171:P173)</f>
        <v>0</v>
      </c>
      <c r="Q169" s="197"/>
      <c r="R169" s="198">
        <f>R170+SUM(R171:R173)</f>
        <v>0</v>
      </c>
      <c r="S169" s="197"/>
      <c r="T169" s="199">
        <f>T170+SUM(T171:T173)</f>
        <v>5.83</v>
      </c>
      <c r="AR169" s="200" t="s">
        <v>25</v>
      </c>
      <c r="AT169" s="201" t="s">
        <v>74</v>
      </c>
      <c r="AU169" s="201" t="s">
        <v>25</v>
      </c>
      <c r="AY169" s="200" t="s">
        <v>162</v>
      </c>
      <c r="BK169" s="202">
        <f>BK170+SUM(BK171:BK173)</f>
        <v>0</v>
      </c>
    </row>
    <row r="170" spans="2:65" s="1" customFormat="1" ht="16.5" customHeight="1">
      <c r="B170" s="42"/>
      <c r="C170" s="205" t="s">
        <v>347</v>
      </c>
      <c r="D170" s="205" t="s">
        <v>164</v>
      </c>
      <c r="E170" s="206" t="s">
        <v>348</v>
      </c>
      <c r="F170" s="207" t="s">
        <v>349</v>
      </c>
      <c r="G170" s="208" t="s">
        <v>167</v>
      </c>
      <c r="H170" s="209">
        <v>2.2000000000000002</v>
      </c>
      <c r="I170" s="210"/>
      <c r="J170" s="211">
        <f>ROUND(I170*H170,2)</f>
        <v>0</v>
      </c>
      <c r="K170" s="207" t="s">
        <v>168</v>
      </c>
      <c r="L170" s="62"/>
      <c r="M170" s="212" t="s">
        <v>24</v>
      </c>
      <c r="N170" s="213" t="s">
        <v>46</v>
      </c>
      <c r="O170" s="43"/>
      <c r="P170" s="214">
        <f>O170*H170</f>
        <v>0</v>
      </c>
      <c r="Q170" s="214">
        <v>0</v>
      </c>
      <c r="R170" s="214">
        <f>Q170*H170</f>
        <v>0</v>
      </c>
      <c r="S170" s="214">
        <v>2.65</v>
      </c>
      <c r="T170" s="215">
        <f>S170*H170</f>
        <v>5.83</v>
      </c>
      <c r="AR170" s="25" t="s">
        <v>169</v>
      </c>
      <c r="AT170" s="25" t="s">
        <v>164</v>
      </c>
      <c r="AU170" s="25" t="s">
        <v>83</v>
      </c>
      <c r="AY170" s="25" t="s">
        <v>162</v>
      </c>
      <c r="BE170" s="216">
        <f>IF(N170="základní",J170,0)</f>
        <v>0</v>
      </c>
      <c r="BF170" s="216">
        <f>IF(N170="snížená",J170,0)</f>
        <v>0</v>
      </c>
      <c r="BG170" s="216">
        <f>IF(N170="zákl. přenesená",J170,0)</f>
        <v>0</v>
      </c>
      <c r="BH170" s="216">
        <f>IF(N170="sníž. přenesená",J170,0)</f>
        <v>0</v>
      </c>
      <c r="BI170" s="216">
        <f>IF(N170="nulová",J170,0)</f>
        <v>0</v>
      </c>
      <c r="BJ170" s="25" t="s">
        <v>25</v>
      </c>
      <c r="BK170" s="216">
        <f>ROUND(I170*H170,2)</f>
        <v>0</v>
      </c>
      <c r="BL170" s="25" t="s">
        <v>169</v>
      </c>
      <c r="BM170" s="25" t="s">
        <v>350</v>
      </c>
    </row>
    <row r="171" spans="2:65" s="1" customFormat="1" ht="175.5">
      <c r="B171" s="42"/>
      <c r="C171" s="64"/>
      <c r="D171" s="217" t="s">
        <v>171</v>
      </c>
      <c r="E171" s="64"/>
      <c r="F171" s="218" t="s">
        <v>351</v>
      </c>
      <c r="G171" s="64"/>
      <c r="H171" s="64"/>
      <c r="I171" s="174"/>
      <c r="J171" s="64"/>
      <c r="K171" s="64"/>
      <c r="L171" s="62"/>
      <c r="M171" s="219"/>
      <c r="N171" s="43"/>
      <c r="O171" s="43"/>
      <c r="P171" s="43"/>
      <c r="Q171" s="43"/>
      <c r="R171" s="43"/>
      <c r="S171" s="43"/>
      <c r="T171" s="79"/>
      <c r="AT171" s="25" t="s">
        <v>171</v>
      </c>
      <c r="AU171" s="25" t="s">
        <v>83</v>
      </c>
    </row>
    <row r="172" spans="2:65" s="12" customFormat="1" ht="13.5">
      <c r="B172" s="220"/>
      <c r="C172" s="221"/>
      <c r="D172" s="217" t="s">
        <v>173</v>
      </c>
      <c r="E172" s="222" t="s">
        <v>191</v>
      </c>
      <c r="F172" s="223" t="s">
        <v>352</v>
      </c>
      <c r="G172" s="221"/>
      <c r="H172" s="224">
        <v>2.2000000000000002</v>
      </c>
      <c r="I172" s="225"/>
      <c r="J172" s="221"/>
      <c r="K172" s="221"/>
      <c r="L172" s="226"/>
      <c r="M172" s="227"/>
      <c r="N172" s="228"/>
      <c r="O172" s="228"/>
      <c r="P172" s="228"/>
      <c r="Q172" s="228"/>
      <c r="R172" s="228"/>
      <c r="S172" s="228"/>
      <c r="T172" s="229"/>
      <c r="AT172" s="230" t="s">
        <v>173</v>
      </c>
      <c r="AU172" s="230" t="s">
        <v>83</v>
      </c>
      <c r="AV172" s="12" t="s">
        <v>83</v>
      </c>
      <c r="AW172" s="12" t="s">
        <v>39</v>
      </c>
      <c r="AX172" s="12" t="s">
        <v>25</v>
      </c>
      <c r="AY172" s="230" t="s">
        <v>162</v>
      </c>
    </row>
    <row r="173" spans="2:65" s="11" customFormat="1" ht="22.35" customHeight="1">
      <c r="B173" s="189"/>
      <c r="C173" s="190"/>
      <c r="D173" s="191" t="s">
        <v>74</v>
      </c>
      <c r="E173" s="203" t="s">
        <v>353</v>
      </c>
      <c r="F173" s="203" t="s">
        <v>354</v>
      </c>
      <c r="G173" s="190"/>
      <c r="H173" s="190"/>
      <c r="I173" s="193"/>
      <c r="J173" s="204">
        <f>BK173</f>
        <v>0</v>
      </c>
      <c r="K173" s="190"/>
      <c r="L173" s="195"/>
      <c r="M173" s="196"/>
      <c r="N173" s="197"/>
      <c r="O173" s="197"/>
      <c r="P173" s="198">
        <f>SUM(P174:P181)</f>
        <v>0</v>
      </c>
      <c r="Q173" s="197"/>
      <c r="R173" s="198">
        <f>SUM(R174:R181)</f>
        <v>0</v>
      </c>
      <c r="S173" s="197"/>
      <c r="T173" s="199">
        <f>SUM(T174:T181)</f>
        <v>0</v>
      </c>
      <c r="AR173" s="200" t="s">
        <v>25</v>
      </c>
      <c r="AT173" s="201" t="s">
        <v>74</v>
      </c>
      <c r="AU173" s="201" t="s">
        <v>83</v>
      </c>
      <c r="AY173" s="200" t="s">
        <v>162</v>
      </c>
      <c r="BK173" s="202">
        <f>SUM(BK174:BK181)</f>
        <v>0</v>
      </c>
    </row>
    <row r="174" spans="2:65" s="1" customFormat="1" ht="25.5" customHeight="1">
      <c r="B174" s="42"/>
      <c r="C174" s="205" t="s">
        <v>355</v>
      </c>
      <c r="D174" s="205" t="s">
        <v>164</v>
      </c>
      <c r="E174" s="206" t="s">
        <v>356</v>
      </c>
      <c r="F174" s="207" t="s">
        <v>357</v>
      </c>
      <c r="G174" s="208" t="s">
        <v>188</v>
      </c>
      <c r="H174" s="209">
        <v>5.83</v>
      </c>
      <c r="I174" s="210"/>
      <c r="J174" s="211">
        <f>ROUND(I174*H174,2)</f>
        <v>0</v>
      </c>
      <c r="K174" s="207" t="s">
        <v>168</v>
      </c>
      <c r="L174" s="62"/>
      <c r="M174" s="212" t="s">
        <v>24</v>
      </c>
      <c r="N174" s="213" t="s">
        <v>46</v>
      </c>
      <c r="O174" s="43"/>
      <c r="P174" s="214">
        <f>O174*H174</f>
        <v>0</v>
      </c>
      <c r="Q174" s="214">
        <v>0</v>
      </c>
      <c r="R174" s="214">
        <f>Q174*H174</f>
        <v>0</v>
      </c>
      <c r="S174" s="214">
        <v>0</v>
      </c>
      <c r="T174" s="215">
        <f>S174*H174</f>
        <v>0</v>
      </c>
      <c r="AR174" s="25" t="s">
        <v>169</v>
      </c>
      <c r="AT174" s="25" t="s">
        <v>164</v>
      </c>
      <c r="AU174" s="25" t="s">
        <v>180</v>
      </c>
      <c r="AY174" s="25" t="s">
        <v>162</v>
      </c>
      <c r="BE174" s="216">
        <f>IF(N174="základní",J174,0)</f>
        <v>0</v>
      </c>
      <c r="BF174" s="216">
        <f>IF(N174="snížená",J174,0)</f>
        <v>0</v>
      </c>
      <c r="BG174" s="216">
        <f>IF(N174="zákl. přenesená",J174,0)</f>
        <v>0</v>
      </c>
      <c r="BH174" s="216">
        <f>IF(N174="sníž. přenesená",J174,0)</f>
        <v>0</v>
      </c>
      <c r="BI174" s="216">
        <f>IF(N174="nulová",J174,0)</f>
        <v>0</v>
      </c>
      <c r="BJ174" s="25" t="s">
        <v>25</v>
      </c>
      <c r="BK174" s="216">
        <f>ROUND(I174*H174,2)</f>
        <v>0</v>
      </c>
      <c r="BL174" s="25" t="s">
        <v>169</v>
      </c>
      <c r="BM174" s="25" t="s">
        <v>358</v>
      </c>
    </row>
    <row r="175" spans="2:65" s="1" customFormat="1" ht="175.5">
      <c r="B175" s="42"/>
      <c r="C175" s="64"/>
      <c r="D175" s="217" t="s">
        <v>171</v>
      </c>
      <c r="E175" s="64"/>
      <c r="F175" s="218" t="s">
        <v>359</v>
      </c>
      <c r="G175" s="64"/>
      <c r="H175" s="64"/>
      <c r="I175" s="174"/>
      <c r="J175" s="64"/>
      <c r="K175" s="64"/>
      <c r="L175" s="62"/>
      <c r="M175" s="219"/>
      <c r="N175" s="43"/>
      <c r="O175" s="43"/>
      <c r="P175" s="43"/>
      <c r="Q175" s="43"/>
      <c r="R175" s="43"/>
      <c r="S175" s="43"/>
      <c r="T175" s="79"/>
      <c r="AT175" s="25" t="s">
        <v>171</v>
      </c>
      <c r="AU175" s="25" t="s">
        <v>180</v>
      </c>
    </row>
    <row r="176" spans="2:65" s="12" customFormat="1" ht="13.5">
      <c r="B176" s="220"/>
      <c r="C176" s="221"/>
      <c r="D176" s="217" t="s">
        <v>173</v>
      </c>
      <c r="E176" s="222" t="s">
        <v>24</v>
      </c>
      <c r="F176" s="223" t="s">
        <v>360</v>
      </c>
      <c r="G176" s="221"/>
      <c r="H176" s="224">
        <v>5.83</v>
      </c>
      <c r="I176" s="225"/>
      <c r="J176" s="221"/>
      <c r="K176" s="221"/>
      <c r="L176" s="226"/>
      <c r="M176" s="227"/>
      <c r="N176" s="228"/>
      <c r="O176" s="228"/>
      <c r="P176" s="228"/>
      <c r="Q176" s="228"/>
      <c r="R176" s="228"/>
      <c r="S176" s="228"/>
      <c r="T176" s="229"/>
      <c r="AT176" s="230" t="s">
        <v>173</v>
      </c>
      <c r="AU176" s="230" t="s">
        <v>180</v>
      </c>
      <c r="AV176" s="12" t="s">
        <v>83</v>
      </c>
      <c r="AW176" s="12" t="s">
        <v>39</v>
      </c>
      <c r="AX176" s="12" t="s">
        <v>25</v>
      </c>
      <c r="AY176" s="230" t="s">
        <v>162</v>
      </c>
    </row>
    <row r="177" spans="2:65" s="1" customFormat="1" ht="38.25" customHeight="1">
      <c r="B177" s="42"/>
      <c r="C177" s="205" t="s">
        <v>361</v>
      </c>
      <c r="D177" s="205" t="s">
        <v>164</v>
      </c>
      <c r="E177" s="206" t="s">
        <v>362</v>
      </c>
      <c r="F177" s="207" t="s">
        <v>363</v>
      </c>
      <c r="G177" s="208" t="s">
        <v>188</v>
      </c>
      <c r="H177" s="209">
        <v>40.81</v>
      </c>
      <c r="I177" s="210"/>
      <c r="J177" s="211">
        <f>ROUND(I177*H177,2)</f>
        <v>0</v>
      </c>
      <c r="K177" s="207" t="s">
        <v>168</v>
      </c>
      <c r="L177" s="62"/>
      <c r="M177" s="212" t="s">
        <v>24</v>
      </c>
      <c r="N177" s="213" t="s">
        <v>46</v>
      </c>
      <c r="O177" s="43"/>
      <c r="P177" s="214">
        <f>O177*H177</f>
        <v>0</v>
      </c>
      <c r="Q177" s="214">
        <v>0</v>
      </c>
      <c r="R177" s="214">
        <f>Q177*H177</f>
        <v>0</v>
      </c>
      <c r="S177" s="214">
        <v>0</v>
      </c>
      <c r="T177" s="215">
        <f>S177*H177</f>
        <v>0</v>
      </c>
      <c r="AR177" s="25" t="s">
        <v>169</v>
      </c>
      <c r="AT177" s="25" t="s">
        <v>164</v>
      </c>
      <c r="AU177" s="25" t="s">
        <v>180</v>
      </c>
      <c r="AY177" s="25" t="s">
        <v>162</v>
      </c>
      <c r="BE177" s="216">
        <f>IF(N177="základní",J177,0)</f>
        <v>0</v>
      </c>
      <c r="BF177" s="216">
        <f>IF(N177="snížená",J177,0)</f>
        <v>0</v>
      </c>
      <c r="BG177" s="216">
        <f>IF(N177="zákl. přenesená",J177,0)</f>
        <v>0</v>
      </c>
      <c r="BH177" s="216">
        <f>IF(N177="sníž. přenesená",J177,0)</f>
        <v>0</v>
      </c>
      <c r="BI177" s="216">
        <f>IF(N177="nulová",J177,0)</f>
        <v>0</v>
      </c>
      <c r="BJ177" s="25" t="s">
        <v>25</v>
      </c>
      <c r="BK177" s="216">
        <f>ROUND(I177*H177,2)</f>
        <v>0</v>
      </c>
      <c r="BL177" s="25" t="s">
        <v>169</v>
      </c>
      <c r="BM177" s="25" t="s">
        <v>364</v>
      </c>
    </row>
    <row r="178" spans="2:65" s="1" customFormat="1" ht="175.5">
      <c r="B178" s="42"/>
      <c r="C178" s="64"/>
      <c r="D178" s="217" t="s">
        <v>171</v>
      </c>
      <c r="E178" s="64"/>
      <c r="F178" s="218" t="s">
        <v>359</v>
      </c>
      <c r="G178" s="64"/>
      <c r="H178" s="64"/>
      <c r="I178" s="174"/>
      <c r="J178" s="64"/>
      <c r="K178" s="64"/>
      <c r="L178" s="62"/>
      <c r="M178" s="219"/>
      <c r="N178" s="43"/>
      <c r="O178" s="43"/>
      <c r="P178" s="43"/>
      <c r="Q178" s="43"/>
      <c r="R178" s="43"/>
      <c r="S178" s="43"/>
      <c r="T178" s="79"/>
      <c r="AT178" s="25" t="s">
        <v>171</v>
      </c>
      <c r="AU178" s="25" t="s">
        <v>180</v>
      </c>
    </row>
    <row r="179" spans="2:65" s="12" customFormat="1" ht="13.5">
      <c r="B179" s="220"/>
      <c r="C179" s="221"/>
      <c r="D179" s="217" t="s">
        <v>173</v>
      </c>
      <c r="E179" s="222" t="s">
        <v>24</v>
      </c>
      <c r="F179" s="223" t="s">
        <v>365</v>
      </c>
      <c r="G179" s="221"/>
      <c r="H179" s="224">
        <v>40.81</v>
      </c>
      <c r="I179" s="225"/>
      <c r="J179" s="221"/>
      <c r="K179" s="221"/>
      <c r="L179" s="226"/>
      <c r="M179" s="227"/>
      <c r="N179" s="228"/>
      <c r="O179" s="228"/>
      <c r="P179" s="228"/>
      <c r="Q179" s="228"/>
      <c r="R179" s="228"/>
      <c r="S179" s="228"/>
      <c r="T179" s="229"/>
      <c r="AT179" s="230" t="s">
        <v>173</v>
      </c>
      <c r="AU179" s="230" t="s">
        <v>180</v>
      </c>
      <c r="AV179" s="12" t="s">
        <v>83</v>
      </c>
      <c r="AW179" s="12" t="s">
        <v>39</v>
      </c>
      <c r="AX179" s="12" t="s">
        <v>25</v>
      </c>
      <c r="AY179" s="230" t="s">
        <v>162</v>
      </c>
    </row>
    <row r="180" spans="2:65" s="1" customFormat="1" ht="16.5" customHeight="1">
      <c r="B180" s="42"/>
      <c r="C180" s="205" t="s">
        <v>366</v>
      </c>
      <c r="D180" s="205" t="s">
        <v>164</v>
      </c>
      <c r="E180" s="206" t="s">
        <v>367</v>
      </c>
      <c r="F180" s="207" t="s">
        <v>368</v>
      </c>
      <c r="G180" s="208" t="s">
        <v>188</v>
      </c>
      <c r="H180" s="209">
        <v>169.625</v>
      </c>
      <c r="I180" s="210"/>
      <c r="J180" s="211">
        <f>ROUND(I180*H180,2)</f>
        <v>0</v>
      </c>
      <c r="K180" s="207" t="s">
        <v>168</v>
      </c>
      <c r="L180" s="62"/>
      <c r="M180" s="212" t="s">
        <v>24</v>
      </c>
      <c r="N180" s="213" t="s">
        <v>46</v>
      </c>
      <c r="O180" s="43"/>
      <c r="P180" s="214">
        <f>O180*H180</f>
        <v>0</v>
      </c>
      <c r="Q180" s="214">
        <v>0</v>
      </c>
      <c r="R180" s="214">
        <f>Q180*H180</f>
        <v>0</v>
      </c>
      <c r="S180" s="214">
        <v>0</v>
      </c>
      <c r="T180" s="215">
        <f>S180*H180</f>
        <v>0</v>
      </c>
      <c r="AR180" s="25" t="s">
        <v>169</v>
      </c>
      <c r="AT180" s="25" t="s">
        <v>164</v>
      </c>
      <c r="AU180" s="25" t="s">
        <v>180</v>
      </c>
      <c r="AY180" s="25" t="s">
        <v>162</v>
      </c>
      <c r="BE180" s="216">
        <f>IF(N180="základní",J180,0)</f>
        <v>0</v>
      </c>
      <c r="BF180" s="216">
        <f>IF(N180="snížená",J180,0)</f>
        <v>0</v>
      </c>
      <c r="BG180" s="216">
        <f>IF(N180="zákl. přenesená",J180,0)</f>
        <v>0</v>
      </c>
      <c r="BH180" s="216">
        <f>IF(N180="sníž. přenesená",J180,0)</f>
        <v>0</v>
      </c>
      <c r="BI180" s="216">
        <f>IF(N180="nulová",J180,0)</f>
        <v>0</v>
      </c>
      <c r="BJ180" s="25" t="s">
        <v>25</v>
      </c>
      <c r="BK180" s="216">
        <f>ROUND(I180*H180,2)</f>
        <v>0</v>
      </c>
      <c r="BL180" s="25" t="s">
        <v>169</v>
      </c>
      <c r="BM180" s="25" t="s">
        <v>369</v>
      </c>
    </row>
    <row r="181" spans="2:65" s="1" customFormat="1" ht="27">
      <c r="B181" s="42"/>
      <c r="C181" s="64"/>
      <c r="D181" s="217" t="s">
        <v>171</v>
      </c>
      <c r="E181" s="64"/>
      <c r="F181" s="218" t="s">
        <v>370</v>
      </c>
      <c r="G181" s="64"/>
      <c r="H181" s="64"/>
      <c r="I181" s="174"/>
      <c r="J181" s="64"/>
      <c r="K181" s="64"/>
      <c r="L181" s="62"/>
      <c r="M181" s="255"/>
      <c r="N181" s="256"/>
      <c r="O181" s="256"/>
      <c r="P181" s="256"/>
      <c r="Q181" s="256"/>
      <c r="R181" s="256"/>
      <c r="S181" s="256"/>
      <c r="T181" s="257"/>
      <c r="AT181" s="25" t="s">
        <v>171</v>
      </c>
      <c r="AU181" s="25" t="s">
        <v>180</v>
      </c>
    </row>
    <row r="182" spans="2:65" s="1" customFormat="1" ht="6.95" customHeight="1">
      <c r="B182" s="57"/>
      <c r="C182" s="58"/>
      <c r="D182" s="58"/>
      <c r="E182" s="58"/>
      <c r="F182" s="58"/>
      <c r="G182" s="58"/>
      <c r="H182" s="58"/>
      <c r="I182" s="150"/>
      <c r="J182" s="58"/>
      <c r="K182" s="58"/>
      <c r="L182" s="62"/>
    </row>
  </sheetData>
  <sheetProtection algorithmName="SHA-512" hashValue="7I7gNUXmAiS8qPjq46qJMFApeN9ByDJ4v0w3exr3XovqgxQ4KNTWR7nyKitWkRwOvCugLwksAiObT/k3KD5zQw==" saltValue="8TkF//5YFoHc6nWEcCxTdiGkoZsXEIRimxWT5rhi2C8293LxM4xNAqeFqI7ld6xioIiMmGB/yj/LGTz0In+kjA==" spinCount="100000" sheet="1" objects="1" scenarios="1" formatColumns="0" formatRows="0" autoFilter="0"/>
  <autoFilter ref="C87:K181"/>
  <mergeCells count="13">
    <mergeCell ref="E80:H80"/>
    <mergeCell ref="G1:H1"/>
    <mergeCell ref="L2:V2"/>
    <mergeCell ref="E49:H49"/>
    <mergeCell ref="E51:H51"/>
    <mergeCell ref="J55:J56"/>
    <mergeCell ref="E76:H76"/>
    <mergeCell ref="E78:H78"/>
    <mergeCell ref="E7:H7"/>
    <mergeCell ref="E9:H9"/>
    <mergeCell ref="E11:H11"/>
    <mergeCell ref="E26:H26"/>
    <mergeCell ref="E47:H47"/>
  </mergeCells>
  <hyperlinks>
    <hyperlink ref="F1:G1" location="C2" display="1) Krycí list soupisu"/>
    <hyperlink ref="G1:H1" location="C58"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1:BR10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126</v>
      </c>
      <c r="G1" s="410" t="s">
        <v>127</v>
      </c>
      <c r="H1" s="410"/>
      <c r="I1" s="125"/>
      <c r="J1" s="124" t="s">
        <v>128</v>
      </c>
      <c r="K1" s="123" t="s">
        <v>129</v>
      </c>
      <c r="L1" s="124" t="s">
        <v>130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01"/>
      <c r="M2" s="401"/>
      <c r="N2" s="401"/>
      <c r="O2" s="401"/>
      <c r="P2" s="401"/>
      <c r="Q2" s="401"/>
      <c r="R2" s="401"/>
      <c r="S2" s="401"/>
      <c r="T2" s="401"/>
      <c r="U2" s="401"/>
      <c r="V2" s="401"/>
      <c r="AT2" s="25" t="s">
        <v>96</v>
      </c>
      <c r="AZ2" s="126" t="s">
        <v>193</v>
      </c>
      <c r="BA2" s="126" t="s">
        <v>24</v>
      </c>
      <c r="BB2" s="126" t="s">
        <v>24</v>
      </c>
      <c r="BC2" s="126" t="s">
        <v>371</v>
      </c>
      <c r="BD2" s="126" t="s">
        <v>83</v>
      </c>
    </row>
    <row r="3" spans="1:70" ht="6.95" customHeight="1">
      <c r="B3" s="26"/>
      <c r="C3" s="27"/>
      <c r="D3" s="27"/>
      <c r="E3" s="27"/>
      <c r="F3" s="27"/>
      <c r="G3" s="27"/>
      <c r="H3" s="27"/>
      <c r="I3" s="127"/>
      <c r="J3" s="27"/>
      <c r="K3" s="28"/>
      <c r="AT3" s="25" t="s">
        <v>83</v>
      </c>
      <c r="AZ3" s="126" t="s">
        <v>372</v>
      </c>
      <c r="BA3" s="126" t="s">
        <v>24</v>
      </c>
      <c r="BB3" s="126" t="s">
        <v>24</v>
      </c>
      <c r="BC3" s="126" t="s">
        <v>373</v>
      </c>
      <c r="BD3" s="126" t="s">
        <v>83</v>
      </c>
    </row>
    <row r="4" spans="1:70" ht="36.950000000000003" customHeight="1">
      <c r="B4" s="29"/>
      <c r="C4" s="30"/>
      <c r="D4" s="31" t="s">
        <v>134</v>
      </c>
      <c r="E4" s="30"/>
      <c r="F4" s="30"/>
      <c r="G4" s="30"/>
      <c r="H4" s="30"/>
      <c r="I4" s="128"/>
      <c r="J4" s="30"/>
      <c r="K4" s="32"/>
      <c r="M4" s="33" t="s">
        <v>12</v>
      </c>
      <c r="AT4" s="25" t="s">
        <v>6</v>
      </c>
      <c r="AZ4" s="126" t="s">
        <v>133</v>
      </c>
      <c r="BA4" s="126" t="s">
        <v>24</v>
      </c>
      <c r="BB4" s="126" t="s">
        <v>24</v>
      </c>
      <c r="BC4" s="126" t="s">
        <v>373</v>
      </c>
      <c r="BD4" s="126" t="s">
        <v>83</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02" t="str">
        <f>'Rekapitulace stavby'!K6</f>
        <v>Heřmanický potok - Svobodné Heřmanice, km 3,200-5,500</v>
      </c>
      <c r="F7" s="403"/>
      <c r="G7" s="403"/>
      <c r="H7" s="403"/>
      <c r="I7" s="128"/>
      <c r="J7" s="30"/>
      <c r="K7" s="32"/>
    </row>
    <row r="8" spans="1:70">
      <c r="B8" s="29"/>
      <c r="C8" s="30"/>
      <c r="D8" s="38" t="s">
        <v>135</v>
      </c>
      <c r="E8" s="30"/>
      <c r="F8" s="30"/>
      <c r="G8" s="30"/>
      <c r="H8" s="30"/>
      <c r="I8" s="128"/>
      <c r="J8" s="30"/>
      <c r="K8" s="32"/>
    </row>
    <row r="9" spans="1:70" s="1" customFormat="1" ht="16.5" customHeight="1">
      <c r="B9" s="42"/>
      <c r="C9" s="43"/>
      <c r="D9" s="43"/>
      <c r="E9" s="402" t="s">
        <v>374</v>
      </c>
      <c r="F9" s="404"/>
      <c r="G9" s="404"/>
      <c r="H9" s="404"/>
      <c r="I9" s="129"/>
      <c r="J9" s="43"/>
      <c r="K9" s="46"/>
    </row>
    <row r="10" spans="1:70" s="1" customFormat="1">
      <c r="B10" s="42"/>
      <c r="C10" s="43"/>
      <c r="D10" s="38" t="s">
        <v>137</v>
      </c>
      <c r="E10" s="43"/>
      <c r="F10" s="43"/>
      <c r="G10" s="43"/>
      <c r="H10" s="43"/>
      <c r="I10" s="129"/>
      <c r="J10" s="43"/>
      <c r="K10" s="46"/>
    </row>
    <row r="11" spans="1:70" s="1" customFormat="1" ht="36.950000000000003" customHeight="1">
      <c r="B11" s="42"/>
      <c r="C11" s="43"/>
      <c r="D11" s="43"/>
      <c r="E11" s="405" t="s">
        <v>375</v>
      </c>
      <c r="F11" s="404"/>
      <c r="G11" s="404"/>
      <c r="H11" s="404"/>
      <c r="I11" s="129"/>
      <c r="J11" s="43"/>
      <c r="K11" s="46"/>
    </row>
    <row r="12" spans="1:70" s="1" customFormat="1" ht="13.5">
      <c r="B12" s="42"/>
      <c r="C12" s="43"/>
      <c r="D12" s="43"/>
      <c r="E12" s="43"/>
      <c r="F12" s="43"/>
      <c r="G12" s="43"/>
      <c r="H12" s="43"/>
      <c r="I12" s="129"/>
      <c r="J12" s="43"/>
      <c r="K12" s="46"/>
    </row>
    <row r="13" spans="1:70" s="1" customFormat="1" ht="14.45" customHeight="1">
      <c r="B13" s="42"/>
      <c r="C13" s="43"/>
      <c r="D13" s="38" t="s">
        <v>21</v>
      </c>
      <c r="E13" s="43"/>
      <c r="F13" s="36" t="s">
        <v>24</v>
      </c>
      <c r="G13" s="43"/>
      <c r="H13" s="43"/>
      <c r="I13" s="130" t="s">
        <v>23</v>
      </c>
      <c r="J13" s="36" t="s">
        <v>24</v>
      </c>
      <c r="K13" s="46"/>
    </row>
    <row r="14" spans="1:70" s="1" customFormat="1" ht="14.45" customHeight="1">
      <c r="B14" s="42"/>
      <c r="C14" s="43"/>
      <c r="D14" s="38" t="s">
        <v>26</v>
      </c>
      <c r="E14" s="43"/>
      <c r="F14" s="36" t="s">
        <v>27</v>
      </c>
      <c r="G14" s="43"/>
      <c r="H14" s="43"/>
      <c r="I14" s="130" t="s">
        <v>28</v>
      </c>
      <c r="J14" s="131" t="str">
        <f>'Rekapitulace stavby'!AN8</f>
        <v>28. 1. 2016</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30" t="s">
        <v>34</v>
      </c>
      <c r="J17" s="36" t="str">
        <f>IF('Rekapitulace stavby'!AN11="","",'Rekapitulace stavby'!AN11)</f>
        <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35</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34</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37</v>
      </c>
      <c r="E22" s="43"/>
      <c r="F22" s="43"/>
      <c r="G22" s="43"/>
      <c r="H22" s="43"/>
      <c r="I22" s="130" t="s">
        <v>33</v>
      </c>
      <c r="J22" s="36" t="s">
        <v>24</v>
      </c>
      <c r="K22" s="46"/>
    </row>
    <row r="23" spans="2:11" s="1" customFormat="1" ht="18" customHeight="1">
      <c r="B23" s="42"/>
      <c r="C23" s="43"/>
      <c r="D23" s="43"/>
      <c r="E23" s="36" t="s">
        <v>38</v>
      </c>
      <c r="F23" s="43"/>
      <c r="G23" s="43"/>
      <c r="H23" s="43"/>
      <c r="I23" s="130" t="s">
        <v>34</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40</v>
      </c>
      <c r="E25" s="43"/>
      <c r="F25" s="43"/>
      <c r="G25" s="43"/>
      <c r="H25" s="43"/>
      <c r="I25" s="129"/>
      <c r="J25" s="43"/>
      <c r="K25" s="46"/>
    </row>
    <row r="26" spans="2:11" s="7" customFormat="1" ht="16.5" customHeight="1">
      <c r="B26" s="132"/>
      <c r="C26" s="133"/>
      <c r="D26" s="133"/>
      <c r="E26" s="367" t="s">
        <v>24</v>
      </c>
      <c r="F26" s="367"/>
      <c r="G26" s="367"/>
      <c r="H26" s="36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41</v>
      </c>
      <c r="E29" s="43"/>
      <c r="F29" s="43"/>
      <c r="G29" s="43"/>
      <c r="H29" s="43"/>
      <c r="I29" s="129"/>
      <c r="J29" s="139">
        <f>ROUND(J84,2)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43</v>
      </c>
      <c r="G31" s="43"/>
      <c r="H31" s="43"/>
      <c r="I31" s="140" t="s">
        <v>42</v>
      </c>
      <c r="J31" s="47" t="s">
        <v>44</v>
      </c>
      <c r="K31" s="46"/>
    </row>
    <row r="32" spans="2:11" s="1" customFormat="1" ht="14.45" customHeight="1">
      <c r="B32" s="42"/>
      <c r="C32" s="43"/>
      <c r="D32" s="50" t="s">
        <v>45</v>
      </c>
      <c r="E32" s="50" t="s">
        <v>46</v>
      </c>
      <c r="F32" s="141">
        <f>ROUND(SUM(BE84:BE100), 2)</f>
        <v>0</v>
      </c>
      <c r="G32" s="43"/>
      <c r="H32" s="43"/>
      <c r="I32" s="142">
        <v>0.21</v>
      </c>
      <c r="J32" s="141">
        <f>ROUND(ROUND((SUM(BE84:BE100)), 2)*I32, 2)</f>
        <v>0</v>
      </c>
      <c r="K32" s="46"/>
    </row>
    <row r="33" spans="2:11" s="1" customFormat="1" ht="14.45" customHeight="1">
      <c r="B33" s="42"/>
      <c r="C33" s="43"/>
      <c r="D33" s="43"/>
      <c r="E33" s="50" t="s">
        <v>47</v>
      </c>
      <c r="F33" s="141">
        <f>ROUND(SUM(BF84:BF100), 2)</f>
        <v>0</v>
      </c>
      <c r="G33" s="43"/>
      <c r="H33" s="43"/>
      <c r="I33" s="142">
        <v>0.15</v>
      </c>
      <c r="J33" s="141">
        <f>ROUND(ROUND((SUM(BF84:BF100)), 2)*I33, 2)</f>
        <v>0</v>
      </c>
      <c r="K33" s="46"/>
    </row>
    <row r="34" spans="2:11" s="1" customFormat="1" ht="14.45" hidden="1" customHeight="1">
      <c r="B34" s="42"/>
      <c r="C34" s="43"/>
      <c r="D34" s="43"/>
      <c r="E34" s="50" t="s">
        <v>48</v>
      </c>
      <c r="F34" s="141">
        <f>ROUND(SUM(BG84:BG100), 2)</f>
        <v>0</v>
      </c>
      <c r="G34" s="43"/>
      <c r="H34" s="43"/>
      <c r="I34" s="142">
        <v>0.21</v>
      </c>
      <c r="J34" s="141">
        <v>0</v>
      </c>
      <c r="K34" s="46"/>
    </row>
    <row r="35" spans="2:11" s="1" customFormat="1" ht="14.45" hidden="1" customHeight="1">
      <c r="B35" s="42"/>
      <c r="C35" s="43"/>
      <c r="D35" s="43"/>
      <c r="E35" s="50" t="s">
        <v>49</v>
      </c>
      <c r="F35" s="141">
        <f>ROUND(SUM(BH84:BH100), 2)</f>
        <v>0</v>
      </c>
      <c r="G35" s="43"/>
      <c r="H35" s="43"/>
      <c r="I35" s="142">
        <v>0.15</v>
      </c>
      <c r="J35" s="141">
        <v>0</v>
      </c>
      <c r="K35" s="46"/>
    </row>
    <row r="36" spans="2:11" s="1" customFormat="1" ht="14.45" hidden="1" customHeight="1">
      <c r="B36" s="42"/>
      <c r="C36" s="43"/>
      <c r="D36" s="43"/>
      <c r="E36" s="50" t="s">
        <v>50</v>
      </c>
      <c r="F36" s="141">
        <f>ROUND(SUM(BI84:BI100),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51</v>
      </c>
      <c r="E38" s="80"/>
      <c r="F38" s="80"/>
      <c r="G38" s="145" t="s">
        <v>52</v>
      </c>
      <c r="H38" s="146" t="s">
        <v>53</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139</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02" t="str">
        <f>E7</f>
        <v>Heřmanický potok - Svobodné Heřmanice, km 3,200-5,500</v>
      </c>
      <c r="F47" s="403"/>
      <c r="G47" s="403"/>
      <c r="H47" s="403"/>
      <c r="I47" s="129"/>
      <c r="J47" s="43"/>
      <c r="K47" s="46"/>
    </row>
    <row r="48" spans="2:11">
      <c r="B48" s="29"/>
      <c r="C48" s="38" t="s">
        <v>135</v>
      </c>
      <c r="D48" s="30"/>
      <c r="E48" s="30"/>
      <c r="F48" s="30"/>
      <c r="G48" s="30"/>
      <c r="H48" s="30"/>
      <c r="I48" s="128"/>
      <c r="J48" s="30"/>
      <c r="K48" s="32"/>
    </row>
    <row r="49" spans="2:47" s="1" customFormat="1" ht="16.5" customHeight="1">
      <c r="B49" s="42"/>
      <c r="C49" s="43"/>
      <c r="D49" s="43"/>
      <c r="E49" s="402" t="s">
        <v>374</v>
      </c>
      <c r="F49" s="404"/>
      <c r="G49" s="404"/>
      <c r="H49" s="404"/>
      <c r="I49" s="129"/>
      <c r="J49" s="43"/>
      <c r="K49" s="46"/>
    </row>
    <row r="50" spans="2:47" s="1" customFormat="1" ht="14.45" customHeight="1">
      <c r="B50" s="42"/>
      <c r="C50" s="38" t="s">
        <v>137</v>
      </c>
      <c r="D50" s="43"/>
      <c r="E50" s="43"/>
      <c r="F50" s="43"/>
      <c r="G50" s="43"/>
      <c r="H50" s="43"/>
      <c r="I50" s="129"/>
      <c r="J50" s="43"/>
      <c r="K50" s="46"/>
    </row>
    <row r="51" spans="2:47" s="1" customFormat="1" ht="17.25" customHeight="1">
      <c r="B51" s="42"/>
      <c r="C51" s="43"/>
      <c r="D51" s="43"/>
      <c r="E51" s="405" t="str">
        <f>E11</f>
        <v>01 - SO2_Soupis prací - odtěžení sedimentů</v>
      </c>
      <c r="F51" s="404"/>
      <c r="G51" s="404"/>
      <c r="H51" s="404"/>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 xml:space="preserve"> </v>
      </c>
      <c r="G53" s="43"/>
      <c r="H53" s="43"/>
      <c r="I53" s="130" t="s">
        <v>28</v>
      </c>
      <c r="J53" s="131" t="str">
        <f>IF(J14="","",J14)</f>
        <v>28. 1. 2016</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 xml:space="preserve"> </v>
      </c>
      <c r="G55" s="43"/>
      <c r="H55" s="43"/>
      <c r="I55" s="130" t="s">
        <v>37</v>
      </c>
      <c r="J55" s="367" t="str">
        <f>E23</f>
        <v>Ing. Jana Palovská</v>
      </c>
      <c r="K55" s="46"/>
    </row>
    <row r="56" spans="2:47" s="1" customFormat="1" ht="14.45" customHeight="1">
      <c r="B56" s="42"/>
      <c r="C56" s="38" t="s">
        <v>35</v>
      </c>
      <c r="D56" s="43"/>
      <c r="E56" s="43"/>
      <c r="F56" s="36" t="str">
        <f>IF(E20="","",E20)</f>
        <v/>
      </c>
      <c r="G56" s="43"/>
      <c r="H56" s="43"/>
      <c r="I56" s="129"/>
      <c r="J56" s="406"/>
      <c r="K56" s="46"/>
    </row>
    <row r="57" spans="2:47" s="1" customFormat="1" ht="10.35" customHeight="1">
      <c r="B57" s="42"/>
      <c r="C57" s="43"/>
      <c r="D57" s="43"/>
      <c r="E57" s="43"/>
      <c r="F57" s="43"/>
      <c r="G57" s="43"/>
      <c r="H57" s="43"/>
      <c r="I57" s="129"/>
      <c r="J57" s="43"/>
      <c r="K57" s="46"/>
    </row>
    <row r="58" spans="2:47" s="1" customFormat="1" ht="29.25" customHeight="1">
      <c r="B58" s="42"/>
      <c r="C58" s="155" t="s">
        <v>140</v>
      </c>
      <c r="D58" s="143"/>
      <c r="E58" s="143"/>
      <c r="F58" s="143"/>
      <c r="G58" s="143"/>
      <c r="H58" s="143"/>
      <c r="I58" s="156"/>
      <c r="J58" s="157" t="s">
        <v>141</v>
      </c>
      <c r="K58" s="158"/>
    </row>
    <row r="59" spans="2:47" s="1" customFormat="1" ht="10.35" customHeight="1">
      <c r="B59" s="42"/>
      <c r="C59" s="43"/>
      <c r="D59" s="43"/>
      <c r="E59" s="43"/>
      <c r="F59" s="43"/>
      <c r="G59" s="43"/>
      <c r="H59" s="43"/>
      <c r="I59" s="129"/>
      <c r="J59" s="43"/>
      <c r="K59" s="46"/>
    </row>
    <row r="60" spans="2:47" s="1" customFormat="1" ht="29.25" customHeight="1">
      <c r="B60" s="42"/>
      <c r="C60" s="159" t="s">
        <v>142</v>
      </c>
      <c r="D60" s="43"/>
      <c r="E60" s="43"/>
      <c r="F60" s="43"/>
      <c r="G60" s="43"/>
      <c r="H60" s="43"/>
      <c r="I60" s="129"/>
      <c r="J60" s="139">
        <f>J84</f>
        <v>0</v>
      </c>
      <c r="K60" s="46"/>
      <c r="AU60" s="25" t="s">
        <v>143</v>
      </c>
    </row>
    <row r="61" spans="2:47" s="8" customFormat="1" ht="24.95" customHeight="1">
      <c r="B61" s="160"/>
      <c r="C61" s="161"/>
      <c r="D61" s="162" t="s">
        <v>144</v>
      </c>
      <c r="E61" s="163"/>
      <c r="F61" s="163"/>
      <c r="G61" s="163"/>
      <c r="H61" s="163"/>
      <c r="I61" s="164"/>
      <c r="J61" s="165">
        <f>J85</f>
        <v>0</v>
      </c>
      <c r="K61" s="166"/>
    </row>
    <row r="62" spans="2:47" s="9" customFormat="1" ht="19.899999999999999" customHeight="1">
      <c r="B62" s="167"/>
      <c r="C62" s="168"/>
      <c r="D62" s="169" t="s">
        <v>145</v>
      </c>
      <c r="E62" s="170"/>
      <c r="F62" s="170"/>
      <c r="G62" s="170"/>
      <c r="H62" s="170"/>
      <c r="I62" s="171"/>
      <c r="J62" s="172">
        <f>J86</f>
        <v>0</v>
      </c>
      <c r="K62" s="173"/>
    </row>
    <row r="63" spans="2:47" s="1" customFormat="1" ht="21.75" customHeight="1">
      <c r="B63" s="42"/>
      <c r="C63" s="43"/>
      <c r="D63" s="43"/>
      <c r="E63" s="43"/>
      <c r="F63" s="43"/>
      <c r="G63" s="43"/>
      <c r="H63" s="43"/>
      <c r="I63" s="129"/>
      <c r="J63" s="43"/>
      <c r="K63" s="46"/>
    </row>
    <row r="64" spans="2:47" s="1" customFormat="1" ht="6.95" customHeight="1">
      <c r="B64" s="57"/>
      <c r="C64" s="58"/>
      <c r="D64" s="58"/>
      <c r="E64" s="58"/>
      <c r="F64" s="58"/>
      <c r="G64" s="58"/>
      <c r="H64" s="58"/>
      <c r="I64" s="150"/>
      <c r="J64" s="58"/>
      <c r="K64" s="59"/>
    </row>
    <row r="68" spans="2:12" s="1" customFormat="1" ht="6.95" customHeight="1">
      <c r="B68" s="60"/>
      <c r="C68" s="61"/>
      <c r="D68" s="61"/>
      <c r="E68" s="61"/>
      <c r="F68" s="61"/>
      <c r="G68" s="61"/>
      <c r="H68" s="61"/>
      <c r="I68" s="153"/>
      <c r="J68" s="61"/>
      <c r="K68" s="61"/>
      <c r="L68" s="62"/>
    </row>
    <row r="69" spans="2:12" s="1" customFormat="1" ht="36.950000000000003" customHeight="1">
      <c r="B69" s="42"/>
      <c r="C69" s="63" t="s">
        <v>146</v>
      </c>
      <c r="D69" s="64"/>
      <c r="E69" s="64"/>
      <c r="F69" s="64"/>
      <c r="G69" s="64"/>
      <c r="H69" s="64"/>
      <c r="I69" s="174"/>
      <c r="J69" s="64"/>
      <c r="K69" s="64"/>
      <c r="L69" s="62"/>
    </row>
    <row r="70" spans="2:12" s="1" customFormat="1" ht="6.95" customHeight="1">
      <c r="B70" s="42"/>
      <c r="C70" s="64"/>
      <c r="D70" s="64"/>
      <c r="E70" s="64"/>
      <c r="F70" s="64"/>
      <c r="G70" s="64"/>
      <c r="H70" s="64"/>
      <c r="I70" s="174"/>
      <c r="J70" s="64"/>
      <c r="K70" s="64"/>
      <c r="L70" s="62"/>
    </row>
    <row r="71" spans="2:12" s="1" customFormat="1" ht="14.45" customHeight="1">
      <c r="B71" s="42"/>
      <c r="C71" s="66" t="s">
        <v>18</v>
      </c>
      <c r="D71" s="64"/>
      <c r="E71" s="64"/>
      <c r="F71" s="64"/>
      <c r="G71" s="64"/>
      <c r="H71" s="64"/>
      <c r="I71" s="174"/>
      <c r="J71" s="64"/>
      <c r="K71" s="64"/>
      <c r="L71" s="62"/>
    </row>
    <row r="72" spans="2:12" s="1" customFormat="1" ht="16.5" customHeight="1">
      <c r="B72" s="42"/>
      <c r="C72" s="64"/>
      <c r="D72" s="64"/>
      <c r="E72" s="407" t="str">
        <f>E7</f>
        <v>Heřmanický potok - Svobodné Heřmanice, km 3,200-5,500</v>
      </c>
      <c r="F72" s="408"/>
      <c r="G72" s="408"/>
      <c r="H72" s="408"/>
      <c r="I72" s="174"/>
      <c r="J72" s="64"/>
      <c r="K72" s="64"/>
      <c r="L72" s="62"/>
    </row>
    <row r="73" spans="2:12">
      <c r="B73" s="29"/>
      <c r="C73" s="66" t="s">
        <v>135</v>
      </c>
      <c r="D73" s="175"/>
      <c r="E73" s="175"/>
      <c r="F73" s="175"/>
      <c r="G73" s="175"/>
      <c r="H73" s="175"/>
      <c r="J73" s="175"/>
      <c r="K73" s="175"/>
      <c r="L73" s="176"/>
    </row>
    <row r="74" spans="2:12" s="1" customFormat="1" ht="16.5" customHeight="1">
      <c r="B74" s="42"/>
      <c r="C74" s="64"/>
      <c r="D74" s="64"/>
      <c r="E74" s="407" t="s">
        <v>374</v>
      </c>
      <c r="F74" s="409"/>
      <c r="G74" s="409"/>
      <c r="H74" s="409"/>
      <c r="I74" s="174"/>
      <c r="J74" s="64"/>
      <c r="K74" s="64"/>
      <c r="L74" s="62"/>
    </row>
    <row r="75" spans="2:12" s="1" customFormat="1" ht="14.45" customHeight="1">
      <c r="B75" s="42"/>
      <c r="C75" s="66" t="s">
        <v>137</v>
      </c>
      <c r="D75" s="64"/>
      <c r="E75" s="64"/>
      <c r="F75" s="64"/>
      <c r="G75" s="64"/>
      <c r="H75" s="64"/>
      <c r="I75" s="174"/>
      <c r="J75" s="64"/>
      <c r="K75" s="64"/>
      <c r="L75" s="62"/>
    </row>
    <row r="76" spans="2:12" s="1" customFormat="1" ht="17.25" customHeight="1">
      <c r="B76" s="42"/>
      <c r="C76" s="64"/>
      <c r="D76" s="64"/>
      <c r="E76" s="378" t="str">
        <f>E11</f>
        <v>01 - SO2_Soupis prací - odtěžení sedimentů</v>
      </c>
      <c r="F76" s="409"/>
      <c r="G76" s="409"/>
      <c r="H76" s="409"/>
      <c r="I76" s="174"/>
      <c r="J76" s="64"/>
      <c r="K76" s="64"/>
      <c r="L76" s="62"/>
    </row>
    <row r="77" spans="2:12" s="1" customFormat="1" ht="6.95" customHeight="1">
      <c r="B77" s="42"/>
      <c r="C77" s="64"/>
      <c r="D77" s="64"/>
      <c r="E77" s="64"/>
      <c r="F77" s="64"/>
      <c r="G77" s="64"/>
      <c r="H77" s="64"/>
      <c r="I77" s="174"/>
      <c r="J77" s="64"/>
      <c r="K77" s="64"/>
      <c r="L77" s="62"/>
    </row>
    <row r="78" spans="2:12" s="1" customFormat="1" ht="18" customHeight="1">
      <c r="B78" s="42"/>
      <c r="C78" s="66" t="s">
        <v>26</v>
      </c>
      <c r="D78" s="64"/>
      <c r="E78" s="64"/>
      <c r="F78" s="177" t="str">
        <f>F14</f>
        <v xml:space="preserve"> </v>
      </c>
      <c r="G78" s="64"/>
      <c r="H78" s="64"/>
      <c r="I78" s="178" t="s">
        <v>28</v>
      </c>
      <c r="J78" s="74" t="str">
        <f>IF(J14="","",J14)</f>
        <v>28. 1. 2016</v>
      </c>
      <c r="K78" s="64"/>
      <c r="L78" s="62"/>
    </row>
    <row r="79" spans="2:12" s="1" customFormat="1" ht="6.95" customHeight="1">
      <c r="B79" s="42"/>
      <c r="C79" s="64"/>
      <c r="D79" s="64"/>
      <c r="E79" s="64"/>
      <c r="F79" s="64"/>
      <c r="G79" s="64"/>
      <c r="H79" s="64"/>
      <c r="I79" s="174"/>
      <c r="J79" s="64"/>
      <c r="K79" s="64"/>
      <c r="L79" s="62"/>
    </row>
    <row r="80" spans="2:12" s="1" customFormat="1">
      <c r="B80" s="42"/>
      <c r="C80" s="66" t="s">
        <v>32</v>
      </c>
      <c r="D80" s="64"/>
      <c r="E80" s="64"/>
      <c r="F80" s="177" t="str">
        <f>E17</f>
        <v xml:space="preserve"> </v>
      </c>
      <c r="G80" s="64"/>
      <c r="H80" s="64"/>
      <c r="I80" s="178" t="s">
        <v>37</v>
      </c>
      <c r="J80" s="177" t="str">
        <f>E23</f>
        <v>Ing. Jana Palovská</v>
      </c>
      <c r="K80" s="64"/>
      <c r="L80" s="62"/>
    </row>
    <row r="81" spans="2:65" s="1" customFormat="1" ht="14.45" customHeight="1">
      <c r="B81" s="42"/>
      <c r="C81" s="66" t="s">
        <v>35</v>
      </c>
      <c r="D81" s="64"/>
      <c r="E81" s="64"/>
      <c r="F81" s="177" t="str">
        <f>IF(E20="","",E20)</f>
        <v/>
      </c>
      <c r="G81" s="64"/>
      <c r="H81" s="64"/>
      <c r="I81" s="174"/>
      <c r="J81" s="64"/>
      <c r="K81" s="64"/>
      <c r="L81" s="62"/>
    </row>
    <row r="82" spans="2:65" s="1" customFormat="1" ht="10.35" customHeight="1">
      <c r="B82" s="42"/>
      <c r="C82" s="64"/>
      <c r="D82" s="64"/>
      <c r="E82" s="64"/>
      <c r="F82" s="64"/>
      <c r="G82" s="64"/>
      <c r="H82" s="64"/>
      <c r="I82" s="174"/>
      <c r="J82" s="64"/>
      <c r="K82" s="64"/>
      <c r="L82" s="62"/>
    </row>
    <row r="83" spans="2:65" s="10" customFormat="1" ht="29.25" customHeight="1">
      <c r="B83" s="179"/>
      <c r="C83" s="180" t="s">
        <v>147</v>
      </c>
      <c r="D83" s="181" t="s">
        <v>60</v>
      </c>
      <c r="E83" s="181" t="s">
        <v>56</v>
      </c>
      <c r="F83" s="181" t="s">
        <v>148</v>
      </c>
      <c r="G83" s="181" t="s">
        <v>149</v>
      </c>
      <c r="H83" s="181" t="s">
        <v>150</v>
      </c>
      <c r="I83" s="182" t="s">
        <v>151</v>
      </c>
      <c r="J83" s="181" t="s">
        <v>141</v>
      </c>
      <c r="K83" s="183" t="s">
        <v>152</v>
      </c>
      <c r="L83" s="184"/>
      <c r="M83" s="82" t="s">
        <v>153</v>
      </c>
      <c r="N83" s="83" t="s">
        <v>45</v>
      </c>
      <c r="O83" s="83" t="s">
        <v>154</v>
      </c>
      <c r="P83" s="83" t="s">
        <v>155</v>
      </c>
      <c r="Q83" s="83" t="s">
        <v>156</v>
      </c>
      <c r="R83" s="83" t="s">
        <v>157</v>
      </c>
      <c r="S83" s="83" t="s">
        <v>158</v>
      </c>
      <c r="T83" s="84" t="s">
        <v>159</v>
      </c>
    </row>
    <row r="84" spans="2:65" s="1" customFormat="1" ht="29.25" customHeight="1">
      <c r="B84" s="42"/>
      <c r="C84" s="88" t="s">
        <v>142</v>
      </c>
      <c r="D84" s="64"/>
      <c r="E84" s="64"/>
      <c r="F84" s="64"/>
      <c r="G84" s="64"/>
      <c r="H84" s="64"/>
      <c r="I84" s="174"/>
      <c r="J84" s="185">
        <f>BK84</f>
        <v>0</v>
      </c>
      <c r="K84" s="64"/>
      <c r="L84" s="62"/>
      <c r="M84" s="85"/>
      <c r="N84" s="86"/>
      <c r="O84" s="86"/>
      <c r="P84" s="186">
        <f>P85</f>
        <v>0</v>
      </c>
      <c r="Q84" s="86"/>
      <c r="R84" s="186">
        <f>R85</f>
        <v>0</v>
      </c>
      <c r="S84" s="86"/>
      <c r="T84" s="187">
        <f>T85</f>
        <v>0</v>
      </c>
      <c r="AT84" s="25" t="s">
        <v>74</v>
      </c>
      <c r="AU84" s="25" t="s">
        <v>143</v>
      </c>
      <c r="BK84" s="188">
        <f>BK85</f>
        <v>0</v>
      </c>
    </row>
    <row r="85" spans="2:65" s="11" customFormat="1" ht="37.35" customHeight="1">
      <c r="B85" s="189"/>
      <c r="C85" s="190"/>
      <c r="D85" s="191" t="s">
        <v>74</v>
      </c>
      <c r="E85" s="192" t="s">
        <v>160</v>
      </c>
      <c r="F85" s="192" t="s">
        <v>161</v>
      </c>
      <c r="G85" s="190"/>
      <c r="H85" s="190"/>
      <c r="I85" s="193"/>
      <c r="J85" s="194">
        <f>BK85</f>
        <v>0</v>
      </c>
      <c r="K85" s="190"/>
      <c r="L85" s="195"/>
      <c r="M85" s="196"/>
      <c r="N85" s="197"/>
      <c r="O85" s="197"/>
      <c r="P85" s="198">
        <f>P86</f>
        <v>0</v>
      </c>
      <c r="Q85" s="197"/>
      <c r="R85" s="198">
        <f>R86</f>
        <v>0</v>
      </c>
      <c r="S85" s="197"/>
      <c r="T85" s="199">
        <f>T86</f>
        <v>0</v>
      </c>
      <c r="AR85" s="200" t="s">
        <v>25</v>
      </c>
      <c r="AT85" s="201" t="s">
        <v>74</v>
      </c>
      <c r="AU85" s="201" t="s">
        <v>75</v>
      </c>
      <c r="AY85" s="200" t="s">
        <v>162</v>
      </c>
      <c r="BK85" s="202">
        <f>BK86</f>
        <v>0</v>
      </c>
    </row>
    <row r="86" spans="2:65" s="11" customFormat="1" ht="19.899999999999999" customHeight="1">
      <c r="B86" s="189"/>
      <c r="C86" s="190"/>
      <c r="D86" s="191" t="s">
        <v>74</v>
      </c>
      <c r="E86" s="203" t="s">
        <v>25</v>
      </c>
      <c r="F86" s="203" t="s">
        <v>163</v>
      </c>
      <c r="G86" s="190"/>
      <c r="H86" s="190"/>
      <c r="I86" s="193"/>
      <c r="J86" s="204">
        <f>BK86</f>
        <v>0</v>
      </c>
      <c r="K86" s="190"/>
      <c r="L86" s="195"/>
      <c r="M86" s="196"/>
      <c r="N86" s="197"/>
      <c r="O86" s="197"/>
      <c r="P86" s="198">
        <f>SUM(P87:P100)</f>
        <v>0</v>
      </c>
      <c r="Q86" s="197"/>
      <c r="R86" s="198">
        <f>SUM(R87:R100)</f>
        <v>0</v>
      </c>
      <c r="S86" s="197"/>
      <c r="T86" s="199">
        <f>SUM(T87:T100)</f>
        <v>0</v>
      </c>
      <c r="AR86" s="200" t="s">
        <v>25</v>
      </c>
      <c r="AT86" s="201" t="s">
        <v>74</v>
      </c>
      <c r="AU86" s="201" t="s">
        <v>25</v>
      </c>
      <c r="AY86" s="200" t="s">
        <v>162</v>
      </c>
      <c r="BK86" s="202">
        <f>SUM(BK87:BK100)</f>
        <v>0</v>
      </c>
    </row>
    <row r="87" spans="2:65" s="1" customFormat="1" ht="16.5" customHeight="1">
      <c r="B87" s="42"/>
      <c r="C87" s="205" t="s">
        <v>25</v>
      </c>
      <c r="D87" s="205" t="s">
        <v>164</v>
      </c>
      <c r="E87" s="206" t="s">
        <v>165</v>
      </c>
      <c r="F87" s="207" t="s">
        <v>166</v>
      </c>
      <c r="G87" s="208" t="s">
        <v>167</v>
      </c>
      <c r="H87" s="209">
        <v>83.3</v>
      </c>
      <c r="I87" s="210"/>
      <c r="J87" s="211">
        <f>ROUND(I87*H87,2)</f>
        <v>0</v>
      </c>
      <c r="K87" s="207" t="s">
        <v>168</v>
      </c>
      <c r="L87" s="62"/>
      <c r="M87" s="212" t="s">
        <v>24</v>
      </c>
      <c r="N87" s="213" t="s">
        <v>46</v>
      </c>
      <c r="O87" s="43"/>
      <c r="P87" s="214">
        <f>O87*H87</f>
        <v>0</v>
      </c>
      <c r="Q87" s="214">
        <v>0</v>
      </c>
      <c r="R87" s="214">
        <f>Q87*H87</f>
        <v>0</v>
      </c>
      <c r="S87" s="214">
        <v>0</v>
      </c>
      <c r="T87" s="215">
        <f>S87*H87</f>
        <v>0</v>
      </c>
      <c r="AR87" s="25" t="s">
        <v>169</v>
      </c>
      <c r="AT87" s="25" t="s">
        <v>164</v>
      </c>
      <c r="AU87" s="25" t="s">
        <v>83</v>
      </c>
      <c r="AY87" s="25" t="s">
        <v>162</v>
      </c>
      <c r="BE87" s="216">
        <f>IF(N87="základní",J87,0)</f>
        <v>0</v>
      </c>
      <c r="BF87" s="216">
        <f>IF(N87="snížená",J87,0)</f>
        <v>0</v>
      </c>
      <c r="BG87" s="216">
        <f>IF(N87="zákl. přenesená",J87,0)</f>
        <v>0</v>
      </c>
      <c r="BH87" s="216">
        <f>IF(N87="sníž. přenesená",J87,0)</f>
        <v>0</v>
      </c>
      <c r="BI87" s="216">
        <f>IF(N87="nulová",J87,0)</f>
        <v>0</v>
      </c>
      <c r="BJ87" s="25" t="s">
        <v>25</v>
      </c>
      <c r="BK87" s="216">
        <f>ROUND(I87*H87,2)</f>
        <v>0</v>
      </c>
      <c r="BL87" s="25" t="s">
        <v>169</v>
      </c>
      <c r="BM87" s="25" t="s">
        <v>376</v>
      </c>
    </row>
    <row r="88" spans="2:65" s="1" customFormat="1" ht="175.5">
      <c r="B88" s="42"/>
      <c r="C88" s="64"/>
      <c r="D88" s="217" t="s">
        <v>171</v>
      </c>
      <c r="E88" s="64"/>
      <c r="F88" s="218" t="s">
        <v>172</v>
      </c>
      <c r="G88" s="64"/>
      <c r="H88" s="64"/>
      <c r="I88" s="174"/>
      <c r="J88" s="64"/>
      <c r="K88" s="64"/>
      <c r="L88" s="62"/>
      <c r="M88" s="219"/>
      <c r="N88" s="43"/>
      <c r="O88" s="43"/>
      <c r="P88" s="43"/>
      <c r="Q88" s="43"/>
      <c r="R88" s="43"/>
      <c r="S88" s="43"/>
      <c r="T88" s="79"/>
      <c r="AT88" s="25" t="s">
        <v>171</v>
      </c>
      <c r="AU88" s="25" t="s">
        <v>83</v>
      </c>
    </row>
    <row r="89" spans="2:65" s="12" customFormat="1" ht="13.5">
      <c r="B89" s="220"/>
      <c r="C89" s="221"/>
      <c r="D89" s="217" t="s">
        <v>173</v>
      </c>
      <c r="E89" s="222" t="s">
        <v>24</v>
      </c>
      <c r="F89" s="223" t="s">
        <v>377</v>
      </c>
      <c r="G89" s="221"/>
      <c r="H89" s="224">
        <v>95.6</v>
      </c>
      <c r="I89" s="225"/>
      <c r="J89" s="221"/>
      <c r="K89" s="221"/>
      <c r="L89" s="226"/>
      <c r="M89" s="227"/>
      <c r="N89" s="228"/>
      <c r="O89" s="228"/>
      <c r="P89" s="228"/>
      <c r="Q89" s="228"/>
      <c r="R89" s="228"/>
      <c r="S89" s="228"/>
      <c r="T89" s="229"/>
      <c r="AT89" s="230" t="s">
        <v>173</v>
      </c>
      <c r="AU89" s="230" t="s">
        <v>83</v>
      </c>
      <c r="AV89" s="12" t="s">
        <v>83</v>
      </c>
      <c r="AW89" s="12" t="s">
        <v>39</v>
      </c>
      <c r="AX89" s="12" t="s">
        <v>75</v>
      </c>
      <c r="AY89" s="230" t="s">
        <v>162</v>
      </c>
    </row>
    <row r="90" spans="2:65" s="12" customFormat="1" ht="13.5">
      <c r="B90" s="220"/>
      <c r="C90" s="221"/>
      <c r="D90" s="217" t="s">
        <v>173</v>
      </c>
      <c r="E90" s="222" t="s">
        <v>24</v>
      </c>
      <c r="F90" s="223" t="s">
        <v>378</v>
      </c>
      <c r="G90" s="221"/>
      <c r="H90" s="224">
        <v>-12.3</v>
      </c>
      <c r="I90" s="225"/>
      <c r="J90" s="221"/>
      <c r="K90" s="221"/>
      <c r="L90" s="226"/>
      <c r="M90" s="227"/>
      <c r="N90" s="228"/>
      <c r="O90" s="228"/>
      <c r="P90" s="228"/>
      <c r="Q90" s="228"/>
      <c r="R90" s="228"/>
      <c r="S90" s="228"/>
      <c r="T90" s="229"/>
      <c r="AT90" s="230" t="s">
        <v>173</v>
      </c>
      <c r="AU90" s="230" t="s">
        <v>83</v>
      </c>
      <c r="AV90" s="12" t="s">
        <v>83</v>
      </c>
      <c r="AW90" s="12" t="s">
        <v>39</v>
      </c>
      <c r="AX90" s="12" t="s">
        <v>75</v>
      </c>
      <c r="AY90" s="230" t="s">
        <v>162</v>
      </c>
    </row>
    <row r="91" spans="2:65" s="13" customFormat="1" ht="13.5">
      <c r="B91" s="234"/>
      <c r="C91" s="235"/>
      <c r="D91" s="217" t="s">
        <v>173</v>
      </c>
      <c r="E91" s="236" t="s">
        <v>133</v>
      </c>
      <c r="F91" s="237" t="s">
        <v>257</v>
      </c>
      <c r="G91" s="235"/>
      <c r="H91" s="238">
        <v>83.3</v>
      </c>
      <c r="I91" s="239"/>
      <c r="J91" s="235"/>
      <c r="K91" s="235"/>
      <c r="L91" s="240"/>
      <c r="M91" s="241"/>
      <c r="N91" s="242"/>
      <c r="O91" s="242"/>
      <c r="P91" s="242"/>
      <c r="Q91" s="242"/>
      <c r="R91" s="242"/>
      <c r="S91" s="242"/>
      <c r="T91" s="243"/>
      <c r="AT91" s="244" t="s">
        <v>173</v>
      </c>
      <c r="AU91" s="244" t="s">
        <v>83</v>
      </c>
      <c r="AV91" s="13" t="s">
        <v>169</v>
      </c>
      <c r="AW91" s="13" t="s">
        <v>39</v>
      </c>
      <c r="AX91" s="13" t="s">
        <v>25</v>
      </c>
      <c r="AY91" s="244" t="s">
        <v>162</v>
      </c>
    </row>
    <row r="92" spans="2:65" s="1" customFormat="1" ht="16.5" customHeight="1">
      <c r="B92" s="42"/>
      <c r="C92" s="205" t="s">
        <v>83</v>
      </c>
      <c r="D92" s="205" t="s">
        <v>164</v>
      </c>
      <c r="E92" s="206" t="s">
        <v>175</v>
      </c>
      <c r="F92" s="207" t="s">
        <v>176</v>
      </c>
      <c r="G92" s="208" t="s">
        <v>167</v>
      </c>
      <c r="H92" s="209">
        <v>83.3</v>
      </c>
      <c r="I92" s="210"/>
      <c r="J92" s="211">
        <f>ROUND(I92*H92,2)</f>
        <v>0</v>
      </c>
      <c r="K92" s="207" t="s">
        <v>168</v>
      </c>
      <c r="L92" s="62"/>
      <c r="M92" s="212" t="s">
        <v>24</v>
      </c>
      <c r="N92" s="213" t="s">
        <v>46</v>
      </c>
      <c r="O92" s="43"/>
      <c r="P92" s="214">
        <f>O92*H92</f>
        <v>0</v>
      </c>
      <c r="Q92" s="214">
        <v>0</v>
      </c>
      <c r="R92" s="214">
        <f>Q92*H92</f>
        <v>0</v>
      </c>
      <c r="S92" s="214">
        <v>0</v>
      </c>
      <c r="T92" s="215">
        <f>S92*H92</f>
        <v>0</v>
      </c>
      <c r="AR92" s="25" t="s">
        <v>169</v>
      </c>
      <c r="AT92" s="25" t="s">
        <v>164</v>
      </c>
      <c r="AU92" s="25" t="s">
        <v>83</v>
      </c>
      <c r="AY92" s="25" t="s">
        <v>162</v>
      </c>
      <c r="BE92" s="216">
        <f>IF(N92="základní",J92,0)</f>
        <v>0</v>
      </c>
      <c r="BF92" s="216">
        <f>IF(N92="snížená",J92,0)</f>
        <v>0</v>
      </c>
      <c r="BG92" s="216">
        <f>IF(N92="zákl. přenesená",J92,0)</f>
        <v>0</v>
      </c>
      <c r="BH92" s="216">
        <f>IF(N92="sníž. přenesená",J92,0)</f>
        <v>0</v>
      </c>
      <c r="BI92" s="216">
        <f>IF(N92="nulová",J92,0)</f>
        <v>0</v>
      </c>
      <c r="BJ92" s="25" t="s">
        <v>25</v>
      </c>
      <c r="BK92" s="216">
        <f>ROUND(I92*H92,2)</f>
        <v>0</v>
      </c>
      <c r="BL92" s="25" t="s">
        <v>169</v>
      </c>
      <c r="BM92" s="25" t="s">
        <v>379</v>
      </c>
    </row>
    <row r="93" spans="2:65" s="1" customFormat="1" ht="175.5">
      <c r="B93" s="42"/>
      <c r="C93" s="64"/>
      <c r="D93" s="217" t="s">
        <v>171</v>
      </c>
      <c r="E93" s="64"/>
      <c r="F93" s="218" t="s">
        <v>178</v>
      </c>
      <c r="G93" s="64"/>
      <c r="H93" s="64"/>
      <c r="I93" s="174"/>
      <c r="J93" s="64"/>
      <c r="K93" s="64"/>
      <c r="L93" s="62"/>
      <c r="M93" s="219"/>
      <c r="N93" s="43"/>
      <c r="O93" s="43"/>
      <c r="P93" s="43"/>
      <c r="Q93" s="43"/>
      <c r="R93" s="43"/>
      <c r="S93" s="43"/>
      <c r="T93" s="79"/>
      <c r="AT93" s="25" t="s">
        <v>171</v>
      </c>
      <c r="AU93" s="25" t="s">
        <v>83</v>
      </c>
    </row>
    <row r="94" spans="2:65" s="12" customFormat="1" ht="13.5">
      <c r="B94" s="220"/>
      <c r="C94" s="221"/>
      <c r="D94" s="217" t="s">
        <v>173</v>
      </c>
      <c r="E94" s="222" t="s">
        <v>372</v>
      </c>
      <c r="F94" s="223" t="s">
        <v>380</v>
      </c>
      <c r="G94" s="221"/>
      <c r="H94" s="224">
        <v>83.3</v>
      </c>
      <c r="I94" s="225"/>
      <c r="J94" s="221"/>
      <c r="K94" s="221"/>
      <c r="L94" s="226"/>
      <c r="M94" s="227"/>
      <c r="N94" s="228"/>
      <c r="O94" s="228"/>
      <c r="P94" s="228"/>
      <c r="Q94" s="228"/>
      <c r="R94" s="228"/>
      <c r="S94" s="228"/>
      <c r="T94" s="229"/>
      <c r="AT94" s="230" t="s">
        <v>173</v>
      </c>
      <c r="AU94" s="230" t="s">
        <v>83</v>
      </c>
      <c r="AV94" s="12" t="s">
        <v>83</v>
      </c>
      <c r="AW94" s="12" t="s">
        <v>39</v>
      </c>
      <c r="AX94" s="12" t="s">
        <v>25</v>
      </c>
      <c r="AY94" s="230" t="s">
        <v>162</v>
      </c>
    </row>
    <row r="95" spans="2:65" s="1" customFormat="1" ht="16.5" customHeight="1">
      <c r="B95" s="42"/>
      <c r="C95" s="205" t="s">
        <v>180</v>
      </c>
      <c r="D95" s="205" t="s">
        <v>164</v>
      </c>
      <c r="E95" s="206" t="s">
        <v>181</v>
      </c>
      <c r="F95" s="207" t="s">
        <v>182</v>
      </c>
      <c r="G95" s="208" t="s">
        <v>167</v>
      </c>
      <c r="H95" s="209">
        <v>83.3</v>
      </c>
      <c r="I95" s="210"/>
      <c r="J95" s="211">
        <f>ROUND(I95*H95,2)</f>
        <v>0</v>
      </c>
      <c r="K95" s="207" t="s">
        <v>168</v>
      </c>
      <c r="L95" s="62"/>
      <c r="M95" s="212" t="s">
        <v>24</v>
      </c>
      <c r="N95" s="213" t="s">
        <v>46</v>
      </c>
      <c r="O95" s="43"/>
      <c r="P95" s="214">
        <f>O95*H95</f>
        <v>0</v>
      </c>
      <c r="Q95" s="214">
        <v>0</v>
      </c>
      <c r="R95" s="214">
        <f>Q95*H95</f>
        <v>0</v>
      </c>
      <c r="S95" s="214">
        <v>0</v>
      </c>
      <c r="T95" s="215">
        <f>S95*H95</f>
        <v>0</v>
      </c>
      <c r="AR95" s="25" t="s">
        <v>169</v>
      </c>
      <c r="AT95" s="25" t="s">
        <v>164</v>
      </c>
      <c r="AU95" s="25" t="s">
        <v>83</v>
      </c>
      <c r="AY95" s="25" t="s">
        <v>162</v>
      </c>
      <c r="BE95" s="216">
        <f>IF(N95="základní",J95,0)</f>
        <v>0</v>
      </c>
      <c r="BF95" s="216">
        <f>IF(N95="snížená",J95,0)</f>
        <v>0</v>
      </c>
      <c r="BG95" s="216">
        <f>IF(N95="zákl. přenesená",J95,0)</f>
        <v>0</v>
      </c>
      <c r="BH95" s="216">
        <f>IF(N95="sníž. přenesená",J95,0)</f>
        <v>0</v>
      </c>
      <c r="BI95" s="216">
        <f>IF(N95="nulová",J95,0)</f>
        <v>0</v>
      </c>
      <c r="BJ95" s="25" t="s">
        <v>25</v>
      </c>
      <c r="BK95" s="216">
        <f>ROUND(I95*H95,2)</f>
        <v>0</v>
      </c>
      <c r="BL95" s="25" t="s">
        <v>169</v>
      </c>
      <c r="BM95" s="25" t="s">
        <v>381</v>
      </c>
    </row>
    <row r="96" spans="2:65" s="1" customFormat="1" ht="175.5">
      <c r="B96" s="42"/>
      <c r="C96" s="64"/>
      <c r="D96" s="217" t="s">
        <v>171</v>
      </c>
      <c r="E96" s="64"/>
      <c r="F96" s="218" t="s">
        <v>184</v>
      </c>
      <c r="G96" s="64"/>
      <c r="H96" s="64"/>
      <c r="I96" s="174"/>
      <c r="J96" s="64"/>
      <c r="K96" s="64"/>
      <c r="L96" s="62"/>
      <c r="M96" s="219"/>
      <c r="N96" s="43"/>
      <c r="O96" s="43"/>
      <c r="P96" s="43"/>
      <c r="Q96" s="43"/>
      <c r="R96" s="43"/>
      <c r="S96" s="43"/>
      <c r="T96" s="79"/>
      <c r="AT96" s="25" t="s">
        <v>171</v>
      </c>
      <c r="AU96" s="25" t="s">
        <v>83</v>
      </c>
    </row>
    <row r="97" spans="2:65" s="12" customFormat="1" ht="13.5">
      <c r="B97" s="220"/>
      <c r="C97" s="221"/>
      <c r="D97" s="217" t="s">
        <v>173</v>
      </c>
      <c r="E97" s="222" t="s">
        <v>24</v>
      </c>
      <c r="F97" s="223" t="s">
        <v>372</v>
      </c>
      <c r="G97" s="221"/>
      <c r="H97" s="224">
        <v>83.3</v>
      </c>
      <c r="I97" s="225"/>
      <c r="J97" s="221"/>
      <c r="K97" s="221"/>
      <c r="L97" s="226"/>
      <c r="M97" s="227"/>
      <c r="N97" s="228"/>
      <c r="O97" s="228"/>
      <c r="P97" s="228"/>
      <c r="Q97" s="228"/>
      <c r="R97" s="228"/>
      <c r="S97" s="228"/>
      <c r="T97" s="229"/>
      <c r="AT97" s="230" t="s">
        <v>173</v>
      </c>
      <c r="AU97" s="230" t="s">
        <v>83</v>
      </c>
      <c r="AV97" s="12" t="s">
        <v>83</v>
      </c>
      <c r="AW97" s="12" t="s">
        <v>39</v>
      </c>
      <c r="AX97" s="12" t="s">
        <v>25</v>
      </c>
      <c r="AY97" s="230" t="s">
        <v>162</v>
      </c>
    </row>
    <row r="98" spans="2:65" s="1" customFormat="1" ht="16.5" customHeight="1">
      <c r="B98" s="42"/>
      <c r="C98" s="205" t="s">
        <v>169</v>
      </c>
      <c r="D98" s="205" t="s">
        <v>164</v>
      </c>
      <c r="E98" s="206" t="s">
        <v>186</v>
      </c>
      <c r="F98" s="207" t="s">
        <v>187</v>
      </c>
      <c r="G98" s="208" t="s">
        <v>188</v>
      </c>
      <c r="H98" s="209">
        <v>149.94</v>
      </c>
      <c r="I98" s="210"/>
      <c r="J98" s="211">
        <f>ROUND(I98*H98,2)</f>
        <v>0</v>
      </c>
      <c r="K98" s="207" t="s">
        <v>168</v>
      </c>
      <c r="L98" s="62"/>
      <c r="M98" s="212" t="s">
        <v>24</v>
      </c>
      <c r="N98" s="213" t="s">
        <v>46</v>
      </c>
      <c r="O98" s="43"/>
      <c r="P98" s="214">
        <f>O98*H98</f>
        <v>0</v>
      </c>
      <c r="Q98" s="214">
        <v>0</v>
      </c>
      <c r="R98" s="214">
        <f>Q98*H98</f>
        <v>0</v>
      </c>
      <c r="S98" s="214">
        <v>0</v>
      </c>
      <c r="T98" s="215">
        <f>S98*H98</f>
        <v>0</v>
      </c>
      <c r="AR98" s="25" t="s">
        <v>169</v>
      </c>
      <c r="AT98" s="25" t="s">
        <v>164</v>
      </c>
      <c r="AU98" s="25" t="s">
        <v>83</v>
      </c>
      <c r="AY98" s="25" t="s">
        <v>162</v>
      </c>
      <c r="BE98" s="216">
        <f>IF(N98="základní",J98,0)</f>
        <v>0</v>
      </c>
      <c r="BF98" s="216">
        <f>IF(N98="snížená",J98,0)</f>
        <v>0</v>
      </c>
      <c r="BG98" s="216">
        <f>IF(N98="zákl. přenesená",J98,0)</f>
        <v>0</v>
      </c>
      <c r="BH98" s="216">
        <f>IF(N98="sníž. přenesená",J98,0)</f>
        <v>0</v>
      </c>
      <c r="BI98" s="216">
        <f>IF(N98="nulová",J98,0)</f>
        <v>0</v>
      </c>
      <c r="BJ98" s="25" t="s">
        <v>25</v>
      </c>
      <c r="BK98" s="216">
        <f>ROUND(I98*H98,2)</f>
        <v>0</v>
      </c>
      <c r="BL98" s="25" t="s">
        <v>169</v>
      </c>
      <c r="BM98" s="25" t="s">
        <v>382</v>
      </c>
    </row>
    <row r="99" spans="2:65" s="1" customFormat="1" ht="175.5">
      <c r="B99" s="42"/>
      <c r="C99" s="64"/>
      <c r="D99" s="217" t="s">
        <v>171</v>
      </c>
      <c r="E99" s="64"/>
      <c r="F99" s="218" t="s">
        <v>184</v>
      </c>
      <c r="G99" s="64"/>
      <c r="H99" s="64"/>
      <c r="I99" s="174"/>
      <c r="J99" s="64"/>
      <c r="K99" s="64"/>
      <c r="L99" s="62"/>
      <c r="M99" s="219"/>
      <c r="N99" s="43"/>
      <c r="O99" s="43"/>
      <c r="P99" s="43"/>
      <c r="Q99" s="43"/>
      <c r="R99" s="43"/>
      <c r="S99" s="43"/>
      <c r="T99" s="79"/>
      <c r="AT99" s="25" t="s">
        <v>171</v>
      </c>
      <c r="AU99" s="25" t="s">
        <v>83</v>
      </c>
    </row>
    <row r="100" spans="2:65" s="12" customFormat="1" ht="13.5">
      <c r="B100" s="220"/>
      <c r="C100" s="221"/>
      <c r="D100" s="217" t="s">
        <v>173</v>
      </c>
      <c r="E100" s="222" t="s">
        <v>24</v>
      </c>
      <c r="F100" s="223" t="s">
        <v>383</v>
      </c>
      <c r="G100" s="221"/>
      <c r="H100" s="224">
        <v>149.94</v>
      </c>
      <c r="I100" s="225"/>
      <c r="J100" s="221"/>
      <c r="K100" s="221"/>
      <c r="L100" s="226"/>
      <c r="M100" s="231"/>
      <c r="N100" s="232"/>
      <c r="O100" s="232"/>
      <c r="P100" s="232"/>
      <c r="Q100" s="232"/>
      <c r="R100" s="232"/>
      <c r="S100" s="232"/>
      <c r="T100" s="233"/>
      <c r="AT100" s="230" t="s">
        <v>173</v>
      </c>
      <c r="AU100" s="230" t="s">
        <v>83</v>
      </c>
      <c r="AV100" s="12" t="s">
        <v>83</v>
      </c>
      <c r="AW100" s="12" t="s">
        <v>39</v>
      </c>
      <c r="AX100" s="12" t="s">
        <v>25</v>
      </c>
      <c r="AY100" s="230" t="s">
        <v>162</v>
      </c>
    </row>
    <row r="101" spans="2:65" s="1" customFormat="1" ht="6.95" customHeight="1">
      <c r="B101" s="57"/>
      <c r="C101" s="58"/>
      <c r="D101" s="58"/>
      <c r="E101" s="58"/>
      <c r="F101" s="58"/>
      <c r="G101" s="58"/>
      <c r="H101" s="58"/>
      <c r="I101" s="150"/>
      <c r="J101" s="58"/>
      <c r="K101" s="58"/>
      <c r="L101" s="62"/>
    </row>
  </sheetData>
  <sheetProtection algorithmName="SHA-512" hashValue="yf8/wvaw3QL0wF4cAXDTdR5KXuv5JkS3J2oiEtnnojyWUhfjD3RGrGgSEpNbqVb08Ykot1tglAZrcVgm90fJyg==" saltValue="6LJfp6eMbCk1rCZLw9HLDptbC7jgthrT1q59BQEjg5DVZ68DWnP2yepgBZX4Yh47CkJihorl0AeB42LsWEEvzg==" spinCount="100000" sheet="1" objects="1" scenarios="1" formatColumns="0" formatRows="0" autoFilter="0"/>
  <autoFilter ref="C83:K100"/>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sheetPr>
    <pageSetUpPr fitToPage="1"/>
  </sheetPr>
  <dimension ref="A1:BR12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126</v>
      </c>
      <c r="G1" s="410" t="s">
        <v>127</v>
      </c>
      <c r="H1" s="410"/>
      <c r="I1" s="125"/>
      <c r="J1" s="124" t="s">
        <v>128</v>
      </c>
      <c r="K1" s="123" t="s">
        <v>129</v>
      </c>
      <c r="L1" s="124" t="s">
        <v>130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01"/>
      <c r="M2" s="401"/>
      <c r="N2" s="401"/>
      <c r="O2" s="401"/>
      <c r="P2" s="401"/>
      <c r="Q2" s="401"/>
      <c r="R2" s="401"/>
      <c r="S2" s="401"/>
      <c r="T2" s="401"/>
      <c r="U2" s="401"/>
      <c r="V2" s="401"/>
      <c r="AT2" s="25" t="s">
        <v>98</v>
      </c>
      <c r="AZ2" s="126" t="s">
        <v>195</v>
      </c>
      <c r="BA2" s="126" t="s">
        <v>24</v>
      </c>
      <c r="BB2" s="126" t="s">
        <v>24</v>
      </c>
      <c r="BC2" s="126" t="s">
        <v>384</v>
      </c>
      <c r="BD2" s="126" t="s">
        <v>83</v>
      </c>
    </row>
    <row r="3" spans="1:70" ht="6.95" customHeight="1">
      <c r="B3" s="26"/>
      <c r="C3" s="27"/>
      <c r="D3" s="27"/>
      <c r="E3" s="27"/>
      <c r="F3" s="27"/>
      <c r="G3" s="27"/>
      <c r="H3" s="27"/>
      <c r="I3" s="127"/>
      <c r="J3" s="27"/>
      <c r="K3" s="28"/>
      <c r="AT3" s="25" t="s">
        <v>83</v>
      </c>
      <c r="AZ3" s="126" t="s">
        <v>372</v>
      </c>
      <c r="BA3" s="126" t="s">
        <v>24</v>
      </c>
      <c r="BB3" s="126" t="s">
        <v>24</v>
      </c>
      <c r="BC3" s="126" t="s">
        <v>384</v>
      </c>
      <c r="BD3" s="126" t="s">
        <v>83</v>
      </c>
    </row>
    <row r="4" spans="1:70" ht="36.950000000000003" customHeight="1">
      <c r="B4" s="29"/>
      <c r="C4" s="30"/>
      <c r="D4" s="31" t="s">
        <v>134</v>
      </c>
      <c r="E4" s="30"/>
      <c r="F4" s="30"/>
      <c r="G4" s="30"/>
      <c r="H4" s="30"/>
      <c r="I4" s="128"/>
      <c r="J4" s="30"/>
      <c r="K4" s="32"/>
      <c r="M4" s="33" t="s">
        <v>12</v>
      </c>
      <c r="AT4" s="25" t="s">
        <v>6</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02" t="str">
        <f>'Rekapitulace stavby'!K6</f>
        <v>Heřmanický potok - Svobodné Heřmanice, km 3,200-5,500</v>
      </c>
      <c r="F7" s="403"/>
      <c r="G7" s="403"/>
      <c r="H7" s="403"/>
      <c r="I7" s="128"/>
      <c r="J7" s="30"/>
      <c r="K7" s="32"/>
    </row>
    <row r="8" spans="1:70">
      <c r="B8" s="29"/>
      <c r="C8" s="30"/>
      <c r="D8" s="38" t="s">
        <v>135</v>
      </c>
      <c r="E8" s="30"/>
      <c r="F8" s="30"/>
      <c r="G8" s="30"/>
      <c r="H8" s="30"/>
      <c r="I8" s="128"/>
      <c r="J8" s="30"/>
      <c r="K8" s="32"/>
    </row>
    <row r="9" spans="1:70" s="1" customFormat="1" ht="16.5" customHeight="1">
      <c r="B9" s="42"/>
      <c r="C9" s="43"/>
      <c r="D9" s="43"/>
      <c r="E9" s="402" t="s">
        <v>374</v>
      </c>
      <c r="F9" s="404"/>
      <c r="G9" s="404"/>
      <c r="H9" s="404"/>
      <c r="I9" s="129"/>
      <c r="J9" s="43"/>
      <c r="K9" s="46"/>
    </row>
    <row r="10" spans="1:70" s="1" customFormat="1">
      <c r="B10" s="42"/>
      <c r="C10" s="43"/>
      <c r="D10" s="38" t="s">
        <v>137</v>
      </c>
      <c r="E10" s="43"/>
      <c r="F10" s="43"/>
      <c r="G10" s="43"/>
      <c r="H10" s="43"/>
      <c r="I10" s="129"/>
      <c r="J10" s="43"/>
      <c r="K10" s="46"/>
    </row>
    <row r="11" spans="1:70" s="1" customFormat="1" ht="36.950000000000003" customHeight="1">
      <c r="B11" s="42"/>
      <c r="C11" s="43"/>
      <c r="D11" s="43"/>
      <c r="E11" s="405" t="s">
        <v>385</v>
      </c>
      <c r="F11" s="404"/>
      <c r="G11" s="404"/>
      <c r="H11" s="404"/>
      <c r="I11" s="129"/>
      <c r="J11" s="43"/>
      <c r="K11" s="46"/>
    </row>
    <row r="12" spans="1:70" s="1" customFormat="1" ht="13.5">
      <c r="B12" s="42"/>
      <c r="C12" s="43"/>
      <c r="D12" s="43"/>
      <c r="E12" s="43"/>
      <c r="F12" s="43"/>
      <c r="G12" s="43"/>
      <c r="H12" s="43"/>
      <c r="I12" s="129"/>
      <c r="J12" s="43"/>
      <c r="K12" s="46"/>
    </row>
    <row r="13" spans="1:70" s="1" customFormat="1" ht="14.45" customHeight="1">
      <c r="B13" s="42"/>
      <c r="C13" s="43"/>
      <c r="D13" s="38" t="s">
        <v>21</v>
      </c>
      <c r="E13" s="43"/>
      <c r="F13" s="36" t="s">
        <v>24</v>
      </c>
      <c r="G13" s="43"/>
      <c r="H13" s="43"/>
      <c r="I13" s="130" t="s">
        <v>23</v>
      </c>
      <c r="J13" s="36" t="s">
        <v>24</v>
      </c>
      <c r="K13" s="46"/>
    </row>
    <row r="14" spans="1:70" s="1" customFormat="1" ht="14.45" customHeight="1">
      <c r="B14" s="42"/>
      <c r="C14" s="43"/>
      <c r="D14" s="38" t="s">
        <v>26</v>
      </c>
      <c r="E14" s="43"/>
      <c r="F14" s="36" t="s">
        <v>27</v>
      </c>
      <c r="G14" s="43"/>
      <c r="H14" s="43"/>
      <c r="I14" s="130" t="s">
        <v>28</v>
      </c>
      <c r="J14" s="131" t="str">
        <f>'Rekapitulace stavby'!AN8</f>
        <v>28. 1. 2016</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30" t="s">
        <v>34</v>
      </c>
      <c r="J17" s="36" t="str">
        <f>IF('Rekapitulace stavby'!AN11="","",'Rekapitulace stavby'!AN11)</f>
        <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35</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34</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37</v>
      </c>
      <c r="E22" s="43"/>
      <c r="F22" s="43"/>
      <c r="G22" s="43"/>
      <c r="H22" s="43"/>
      <c r="I22" s="130" t="s">
        <v>33</v>
      </c>
      <c r="J22" s="36" t="s">
        <v>24</v>
      </c>
      <c r="K22" s="46"/>
    </row>
    <row r="23" spans="2:11" s="1" customFormat="1" ht="18" customHeight="1">
      <c r="B23" s="42"/>
      <c r="C23" s="43"/>
      <c r="D23" s="43"/>
      <c r="E23" s="36" t="s">
        <v>38</v>
      </c>
      <c r="F23" s="43"/>
      <c r="G23" s="43"/>
      <c r="H23" s="43"/>
      <c r="I23" s="130" t="s">
        <v>34</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40</v>
      </c>
      <c r="E25" s="43"/>
      <c r="F25" s="43"/>
      <c r="G25" s="43"/>
      <c r="H25" s="43"/>
      <c r="I25" s="129"/>
      <c r="J25" s="43"/>
      <c r="K25" s="46"/>
    </row>
    <row r="26" spans="2:11" s="7" customFormat="1" ht="16.5" customHeight="1">
      <c r="B26" s="132"/>
      <c r="C26" s="133"/>
      <c r="D26" s="133"/>
      <c r="E26" s="367" t="s">
        <v>24</v>
      </c>
      <c r="F26" s="367"/>
      <c r="G26" s="367"/>
      <c r="H26" s="36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41</v>
      </c>
      <c r="E29" s="43"/>
      <c r="F29" s="43"/>
      <c r="G29" s="43"/>
      <c r="H29" s="43"/>
      <c r="I29" s="129"/>
      <c r="J29" s="139">
        <f>ROUND(J87,2)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43</v>
      </c>
      <c r="G31" s="43"/>
      <c r="H31" s="43"/>
      <c r="I31" s="140" t="s">
        <v>42</v>
      </c>
      <c r="J31" s="47" t="s">
        <v>44</v>
      </c>
      <c r="K31" s="46"/>
    </row>
    <row r="32" spans="2:11" s="1" customFormat="1" ht="14.45" customHeight="1">
      <c r="B32" s="42"/>
      <c r="C32" s="43"/>
      <c r="D32" s="50" t="s">
        <v>45</v>
      </c>
      <c r="E32" s="50" t="s">
        <v>46</v>
      </c>
      <c r="F32" s="141">
        <f>ROUND(SUM(BE87:BE128), 2)</f>
        <v>0</v>
      </c>
      <c r="G32" s="43"/>
      <c r="H32" s="43"/>
      <c r="I32" s="142">
        <v>0.21</v>
      </c>
      <c r="J32" s="141">
        <f>ROUND(ROUND((SUM(BE87:BE128)), 2)*I32, 2)</f>
        <v>0</v>
      </c>
      <c r="K32" s="46"/>
    </row>
    <row r="33" spans="2:11" s="1" customFormat="1" ht="14.45" customHeight="1">
      <c r="B33" s="42"/>
      <c r="C33" s="43"/>
      <c r="D33" s="43"/>
      <c r="E33" s="50" t="s">
        <v>47</v>
      </c>
      <c r="F33" s="141">
        <f>ROUND(SUM(BF87:BF128), 2)</f>
        <v>0</v>
      </c>
      <c r="G33" s="43"/>
      <c r="H33" s="43"/>
      <c r="I33" s="142">
        <v>0.15</v>
      </c>
      <c r="J33" s="141">
        <f>ROUND(ROUND((SUM(BF87:BF128)), 2)*I33, 2)</f>
        <v>0</v>
      </c>
      <c r="K33" s="46"/>
    </row>
    <row r="34" spans="2:11" s="1" customFormat="1" ht="14.45" hidden="1" customHeight="1">
      <c r="B34" s="42"/>
      <c r="C34" s="43"/>
      <c r="D34" s="43"/>
      <c r="E34" s="50" t="s">
        <v>48</v>
      </c>
      <c r="F34" s="141">
        <f>ROUND(SUM(BG87:BG128), 2)</f>
        <v>0</v>
      </c>
      <c r="G34" s="43"/>
      <c r="H34" s="43"/>
      <c r="I34" s="142">
        <v>0.21</v>
      </c>
      <c r="J34" s="141">
        <v>0</v>
      </c>
      <c r="K34" s="46"/>
    </row>
    <row r="35" spans="2:11" s="1" customFormat="1" ht="14.45" hidden="1" customHeight="1">
      <c r="B35" s="42"/>
      <c r="C35" s="43"/>
      <c r="D35" s="43"/>
      <c r="E35" s="50" t="s">
        <v>49</v>
      </c>
      <c r="F35" s="141">
        <f>ROUND(SUM(BH87:BH128), 2)</f>
        <v>0</v>
      </c>
      <c r="G35" s="43"/>
      <c r="H35" s="43"/>
      <c r="I35" s="142">
        <v>0.15</v>
      </c>
      <c r="J35" s="141">
        <v>0</v>
      </c>
      <c r="K35" s="46"/>
    </row>
    <row r="36" spans="2:11" s="1" customFormat="1" ht="14.45" hidden="1" customHeight="1">
      <c r="B36" s="42"/>
      <c r="C36" s="43"/>
      <c r="D36" s="43"/>
      <c r="E36" s="50" t="s">
        <v>50</v>
      </c>
      <c r="F36" s="141">
        <f>ROUND(SUM(BI87:BI128),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51</v>
      </c>
      <c r="E38" s="80"/>
      <c r="F38" s="80"/>
      <c r="G38" s="145" t="s">
        <v>52</v>
      </c>
      <c r="H38" s="146" t="s">
        <v>53</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139</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02" t="str">
        <f>E7</f>
        <v>Heřmanický potok - Svobodné Heřmanice, km 3,200-5,500</v>
      </c>
      <c r="F47" s="403"/>
      <c r="G47" s="403"/>
      <c r="H47" s="403"/>
      <c r="I47" s="129"/>
      <c r="J47" s="43"/>
      <c r="K47" s="46"/>
    </row>
    <row r="48" spans="2:11">
      <c r="B48" s="29"/>
      <c r="C48" s="38" t="s">
        <v>135</v>
      </c>
      <c r="D48" s="30"/>
      <c r="E48" s="30"/>
      <c r="F48" s="30"/>
      <c r="G48" s="30"/>
      <c r="H48" s="30"/>
      <c r="I48" s="128"/>
      <c r="J48" s="30"/>
      <c r="K48" s="32"/>
    </row>
    <row r="49" spans="2:47" s="1" customFormat="1" ht="16.5" customHeight="1">
      <c r="B49" s="42"/>
      <c r="C49" s="43"/>
      <c r="D49" s="43"/>
      <c r="E49" s="402" t="s">
        <v>374</v>
      </c>
      <c r="F49" s="404"/>
      <c r="G49" s="404"/>
      <c r="H49" s="404"/>
      <c r="I49" s="129"/>
      <c r="J49" s="43"/>
      <c r="K49" s="46"/>
    </row>
    <row r="50" spans="2:47" s="1" customFormat="1" ht="14.45" customHeight="1">
      <c r="B50" s="42"/>
      <c r="C50" s="38" t="s">
        <v>137</v>
      </c>
      <c r="D50" s="43"/>
      <c r="E50" s="43"/>
      <c r="F50" s="43"/>
      <c r="G50" s="43"/>
      <c r="H50" s="43"/>
      <c r="I50" s="129"/>
      <c r="J50" s="43"/>
      <c r="K50" s="46"/>
    </row>
    <row r="51" spans="2:47" s="1" customFormat="1" ht="17.25" customHeight="1">
      <c r="B51" s="42"/>
      <c r="C51" s="43"/>
      <c r="D51" s="43"/>
      <c r="E51" s="405" t="str">
        <f>E11</f>
        <v>02 - SO2_Soupis prací - příčný práh</v>
      </c>
      <c r="F51" s="404"/>
      <c r="G51" s="404"/>
      <c r="H51" s="404"/>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 xml:space="preserve"> </v>
      </c>
      <c r="G53" s="43"/>
      <c r="H53" s="43"/>
      <c r="I53" s="130" t="s">
        <v>28</v>
      </c>
      <c r="J53" s="131" t="str">
        <f>IF(J14="","",J14)</f>
        <v>28. 1. 2016</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 xml:space="preserve"> </v>
      </c>
      <c r="G55" s="43"/>
      <c r="H55" s="43"/>
      <c r="I55" s="130" t="s">
        <v>37</v>
      </c>
      <c r="J55" s="367" t="str">
        <f>E23</f>
        <v>Ing. Jana Palovská</v>
      </c>
      <c r="K55" s="46"/>
    </row>
    <row r="56" spans="2:47" s="1" customFormat="1" ht="14.45" customHeight="1">
      <c r="B56" s="42"/>
      <c r="C56" s="38" t="s">
        <v>35</v>
      </c>
      <c r="D56" s="43"/>
      <c r="E56" s="43"/>
      <c r="F56" s="36" t="str">
        <f>IF(E20="","",E20)</f>
        <v/>
      </c>
      <c r="G56" s="43"/>
      <c r="H56" s="43"/>
      <c r="I56" s="129"/>
      <c r="J56" s="406"/>
      <c r="K56" s="46"/>
    </row>
    <row r="57" spans="2:47" s="1" customFormat="1" ht="10.35" customHeight="1">
      <c r="B57" s="42"/>
      <c r="C57" s="43"/>
      <c r="D57" s="43"/>
      <c r="E57" s="43"/>
      <c r="F57" s="43"/>
      <c r="G57" s="43"/>
      <c r="H57" s="43"/>
      <c r="I57" s="129"/>
      <c r="J57" s="43"/>
      <c r="K57" s="46"/>
    </row>
    <row r="58" spans="2:47" s="1" customFormat="1" ht="29.25" customHeight="1">
      <c r="B58" s="42"/>
      <c r="C58" s="155" t="s">
        <v>140</v>
      </c>
      <c r="D58" s="143"/>
      <c r="E58" s="143"/>
      <c r="F58" s="143"/>
      <c r="G58" s="143"/>
      <c r="H58" s="143"/>
      <c r="I58" s="156"/>
      <c r="J58" s="157" t="s">
        <v>141</v>
      </c>
      <c r="K58" s="158"/>
    </row>
    <row r="59" spans="2:47" s="1" customFormat="1" ht="10.35" customHeight="1">
      <c r="B59" s="42"/>
      <c r="C59" s="43"/>
      <c r="D59" s="43"/>
      <c r="E59" s="43"/>
      <c r="F59" s="43"/>
      <c r="G59" s="43"/>
      <c r="H59" s="43"/>
      <c r="I59" s="129"/>
      <c r="J59" s="43"/>
      <c r="K59" s="46"/>
    </row>
    <row r="60" spans="2:47" s="1" customFormat="1" ht="29.25" customHeight="1">
      <c r="B60" s="42"/>
      <c r="C60" s="159" t="s">
        <v>142</v>
      </c>
      <c r="D60" s="43"/>
      <c r="E60" s="43"/>
      <c r="F60" s="43"/>
      <c r="G60" s="43"/>
      <c r="H60" s="43"/>
      <c r="I60" s="129"/>
      <c r="J60" s="139">
        <f>J87</f>
        <v>0</v>
      </c>
      <c r="K60" s="46"/>
      <c r="AU60" s="25" t="s">
        <v>143</v>
      </c>
    </row>
    <row r="61" spans="2:47" s="8" customFormat="1" ht="24.95" customHeight="1">
      <c r="B61" s="160"/>
      <c r="C61" s="161"/>
      <c r="D61" s="162" t="s">
        <v>144</v>
      </c>
      <c r="E61" s="163"/>
      <c r="F61" s="163"/>
      <c r="G61" s="163"/>
      <c r="H61" s="163"/>
      <c r="I61" s="164"/>
      <c r="J61" s="165">
        <f>J88</f>
        <v>0</v>
      </c>
      <c r="K61" s="166"/>
    </row>
    <row r="62" spans="2:47" s="9" customFormat="1" ht="19.899999999999999" customHeight="1">
      <c r="B62" s="167"/>
      <c r="C62" s="168"/>
      <c r="D62" s="169" t="s">
        <v>145</v>
      </c>
      <c r="E62" s="170"/>
      <c r="F62" s="170"/>
      <c r="G62" s="170"/>
      <c r="H62" s="170"/>
      <c r="I62" s="171"/>
      <c r="J62" s="172">
        <f>J89</f>
        <v>0</v>
      </c>
      <c r="K62" s="173"/>
    </row>
    <row r="63" spans="2:47" s="9" customFormat="1" ht="19.899999999999999" customHeight="1">
      <c r="B63" s="167"/>
      <c r="C63" s="168"/>
      <c r="D63" s="169" t="s">
        <v>214</v>
      </c>
      <c r="E63" s="170"/>
      <c r="F63" s="170"/>
      <c r="G63" s="170"/>
      <c r="H63" s="170"/>
      <c r="I63" s="171"/>
      <c r="J63" s="172">
        <f>J105</f>
        <v>0</v>
      </c>
      <c r="K63" s="173"/>
    </row>
    <row r="64" spans="2:47" s="9" customFormat="1" ht="19.899999999999999" customHeight="1">
      <c r="B64" s="167"/>
      <c r="C64" s="168"/>
      <c r="D64" s="169" t="s">
        <v>215</v>
      </c>
      <c r="E64" s="170"/>
      <c r="F64" s="170"/>
      <c r="G64" s="170"/>
      <c r="H64" s="170"/>
      <c r="I64" s="171"/>
      <c r="J64" s="172">
        <f>J114</f>
        <v>0</v>
      </c>
      <c r="K64" s="173"/>
    </row>
    <row r="65" spans="2:12" s="9" customFormat="1" ht="14.85" customHeight="1">
      <c r="B65" s="167"/>
      <c r="C65" s="168"/>
      <c r="D65" s="169" t="s">
        <v>216</v>
      </c>
      <c r="E65" s="170"/>
      <c r="F65" s="170"/>
      <c r="G65" s="170"/>
      <c r="H65" s="170"/>
      <c r="I65" s="171"/>
      <c r="J65" s="172">
        <f>J118</f>
        <v>0</v>
      </c>
      <c r="K65" s="173"/>
    </row>
    <row r="66" spans="2:12" s="1" customFormat="1" ht="21.75" customHeight="1">
      <c r="B66" s="42"/>
      <c r="C66" s="43"/>
      <c r="D66" s="43"/>
      <c r="E66" s="43"/>
      <c r="F66" s="43"/>
      <c r="G66" s="43"/>
      <c r="H66" s="43"/>
      <c r="I66" s="129"/>
      <c r="J66" s="43"/>
      <c r="K66" s="46"/>
    </row>
    <row r="67" spans="2:12" s="1" customFormat="1" ht="6.95" customHeight="1">
      <c r="B67" s="57"/>
      <c r="C67" s="58"/>
      <c r="D67" s="58"/>
      <c r="E67" s="58"/>
      <c r="F67" s="58"/>
      <c r="G67" s="58"/>
      <c r="H67" s="58"/>
      <c r="I67" s="150"/>
      <c r="J67" s="58"/>
      <c r="K67" s="59"/>
    </row>
    <row r="71" spans="2:12" s="1" customFormat="1" ht="6.95" customHeight="1">
      <c r="B71" s="60"/>
      <c r="C71" s="61"/>
      <c r="D71" s="61"/>
      <c r="E71" s="61"/>
      <c r="F71" s="61"/>
      <c r="G71" s="61"/>
      <c r="H71" s="61"/>
      <c r="I71" s="153"/>
      <c r="J71" s="61"/>
      <c r="K71" s="61"/>
      <c r="L71" s="62"/>
    </row>
    <row r="72" spans="2:12" s="1" customFormat="1" ht="36.950000000000003" customHeight="1">
      <c r="B72" s="42"/>
      <c r="C72" s="63" t="s">
        <v>146</v>
      </c>
      <c r="D72" s="64"/>
      <c r="E72" s="64"/>
      <c r="F72" s="64"/>
      <c r="G72" s="64"/>
      <c r="H72" s="64"/>
      <c r="I72" s="174"/>
      <c r="J72" s="64"/>
      <c r="K72" s="64"/>
      <c r="L72" s="62"/>
    </row>
    <row r="73" spans="2:12" s="1" customFormat="1" ht="6.95" customHeight="1">
      <c r="B73" s="42"/>
      <c r="C73" s="64"/>
      <c r="D73" s="64"/>
      <c r="E73" s="64"/>
      <c r="F73" s="64"/>
      <c r="G73" s="64"/>
      <c r="H73" s="64"/>
      <c r="I73" s="174"/>
      <c r="J73" s="64"/>
      <c r="K73" s="64"/>
      <c r="L73" s="62"/>
    </row>
    <row r="74" spans="2:12" s="1" customFormat="1" ht="14.45" customHeight="1">
      <c r="B74" s="42"/>
      <c r="C74" s="66" t="s">
        <v>18</v>
      </c>
      <c r="D74" s="64"/>
      <c r="E74" s="64"/>
      <c r="F74" s="64"/>
      <c r="G74" s="64"/>
      <c r="H74" s="64"/>
      <c r="I74" s="174"/>
      <c r="J74" s="64"/>
      <c r="K74" s="64"/>
      <c r="L74" s="62"/>
    </row>
    <row r="75" spans="2:12" s="1" customFormat="1" ht="16.5" customHeight="1">
      <c r="B75" s="42"/>
      <c r="C75" s="64"/>
      <c r="D75" s="64"/>
      <c r="E75" s="407" t="str">
        <f>E7</f>
        <v>Heřmanický potok - Svobodné Heřmanice, km 3,200-5,500</v>
      </c>
      <c r="F75" s="408"/>
      <c r="G75" s="408"/>
      <c r="H75" s="408"/>
      <c r="I75" s="174"/>
      <c r="J75" s="64"/>
      <c r="K75" s="64"/>
      <c r="L75" s="62"/>
    </row>
    <row r="76" spans="2:12">
      <c r="B76" s="29"/>
      <c r="C76" s="66" t="s">
        <v>135</v>
      </c>
      <c r="D76" s="175"/>
      <c r="E76" s="175"/>
      <c r="F76" s="175"/>
      <c r="G76" s="175"/>
      <c r="H76" s="175"/>
      <c r="J76" s="175"/>
      <c r="K76" s="175"/>
      <c r="L76" s="176"/>
    </row>
    <row r="77" spans="2:12" s="1" customFormat="1" ht="16.5" customHeight="1">
      <c r="B77" s="42"/>
      <c r="C77" s="64"/>
      <c r="D77" s="64"/>
      <c r="E77" s="407" t="s">
        <v>374</v>
      </c>
      <c r="F77" s="409"/>
      <c r="G77" s="409"/>
      <c r="H77" s="409"/>
      <c r="I77" s="174"/>
      <c r="J77" s="64"/>
      <c r="K77" s="64"/>
      <c r="L77" s="62"/>
    </row>
    <row r="78" spans="2:12" s="1" customFormat="1" ht="14.45" customHeight="1">
      <c r="B78" s="42"/>
      <c r="C78" s="66" t="s">
        <v>137</v>
      </c>
      <c r="D78" s="64"/>
      <c r="E78" s="64"/>
      <c r="F78" s="64"/>
      <c r="G78" s="64"/>
      <c r="H78" s="64"/>
      <c r="I78" s="174"/>
      <c r="J78" s="64"/>
      <c r="K78" s="64"/>
      <c r="L78" s="62"/>
    </row>
    <row r="79" spans="2:12" s="1" customFormat="1" ht="17.25" customHeight="1">
      <c r="B79" s="42"/>
      <c r="C79" s="64"/>
      <c r="D79" s="64"/>
      <c r="E79" s="378" t="str">
        <f>E11</f>
        <v>02 - SO2_Soupis prací - příčný práh</v>
      </c>
      <c r="F79" s="409"/>
      <c r="G79" s="409"/>
      <c r="H79" s="409"/>
      <c r="I79" s="174"/>
      <c r="J79" s="64"/>
      <c r="K79" s="64"/>
      <c r="L79" s="62"/>
    </row>
    <row r="80" spans="2:12" s="1" customFormat="1" ht="6.95" customHeight="1">
      <c r="B80" s="42"/>
      <c r="C80" s="64"/>
      <c r="D80" s="64"/>
      <c r="E80" s="64"/>
      <c r="F80" s="64"/>
      <c r="G80" s="64"/>
      <c r="H80" s="64"/>
      <c r="I80" s="174"/>
      <c r="J80" s="64"/>
      <c r="K80" s="64"/>
      <c r="L80" s="62"/>
    </row>
    <row r="81" spans="2:65" s="1" customFormat="1" ht="18" customHeight="1">
      <c r="B81" s="42"/>
      <c r="C81" s="66" t="s">
        <v>26</v>
      </c>
      <c r="D81" s="64"/>
      <c r="E81" s="64"/>
      <c r="F81" s="177" t="str">
        <f>F14</f>
        <v xml:space="preserve"> </v>
      </c>
      <c r="G81" s="64"/>
      <c r="H81" s="64"/>
      <c r="I81" s="178" t="s">
        <v>28</v>
      </c>
      <c r="J81" s="74" t="str">
        <f>IF(J14="","",J14)</f>
        <v>28. 1. 2016</v>
      </c>
      <c r="K81" s="64"/>
      <c r="L81" s="62"/>
    </row>
    <row r="82" spans="2:65" s="1" customFormat="1" ht="6.95" customHeight="1">
      <c r="B82" s="42"/>
      <c r="C82" s="64"/>
      <c r="D82" s="64"/>
      <c r="E82" s="64"/>
      <c r="F82" s="64"/>
      <c r="G82" s="64"/>
      <c r="H82" s="64"/>
      <c r="I82" s="174"/>
      <c r="J82" s="64"/>
      <c r="K82" s="64"/>
      <c r="L82" s="62"/>
    </row>
    <row r="83" spans="2:65" s="1" customFormat="1">
      <c r="B83" s="42"/>
      <c r="C83" s="66" t="s">
        <v>32</v>
      </c>
      <c r="D83" s="64"/>
      <c r="E83" s="64"/>
      <c r="F83" s="177" t="str">
        <f>E17</f>
        <v xml:space="preserve"> </v>
      </c>
      <c r="G83" s="64"/>
      <c r="H83" s="64"/>
      <c r="I83" s="178" t="s">
        <v>37</v>
      </c>
      <c r="J83" s="177" t="str">
        <f>E23</f>
        <v>Ing. Jana Palovská</v>
      </c>
      <c r="K83" s="64"/>
      <c r="L83" s="62"/>
    </row>
    <row r="84" spans="2:65" s="1" customFormat="1" ht="14.45" customHeight="1">
      <c r="B84" s="42"/>
      <c r="C84" s="66" t="s">
        <v>35</v>
      </c>
      <c r="D84" s="64"/>
      <c r="E84" s="64"/>
      <c r="F84" s="177" t="str">
        <f>IF(E20="","",E20)</f>
        <v/>
      </c>
      <c r="G84" s="64"/>
      <c r="H84" s="64"/>
      <c r="I84" s="174"/>
      <c r="J84" s="64"/>
      <c r="K84" s="64"/>
      <c r="L84" s="62"/>
    </row>
    <row r="85" spans="2:65" s="1" customFormat="1" ht="10.35" customHeight="1">
      <c r="B85" s="42"/>
      <c r="C85" s="64"/>
      <c r="D85" s="64"/>
      <c r="E85" s="64"/>
      <c r="F85" s="64"/>
      <c r="G85" s="64"/>
      <c r="H85" s="64"/>
      <c r="I85" s="174"/>
      <c r="J85" s="64"/>
      <c r="K85" s="64"/>
      <c r="L85" s="62"/>
    </row>
    <row r="86" spans="2:65" s="10" customFormat="1" ht="29.25" customHeight="1">
      <c r="B86" s="179"/>
      <c r="C86" s="180" t="s">
        <v>147</v>
      </c>
      <c r="D86" s="181" t="s">
        <v>60</v>
      </c>
      <c r="E86" s="181" t="s">
        <v>56</v>
      </c>
      <c r="F86" s="181" t="s">
        <v>148</v>
      </c>
      <c r="G86" s="181" t="s">
        <v>149</v>
      </c>
      <c r="H86" s="181" t="s">
        <v>150</v>
      </c>
      <c r="I86" s="182" t="s">
        <v>151</v>
      </c>
      <c r="J86" s="181" t="s">
        <v>141</v>
      </c>
      <c r="K86" s="183" t="s">
        <v>152</v>
      </c>
      <c r="L86" s="184"/>
      <c r="M86" s="82" t="s">
        <v>153</v>
      </c>
      <c r="N86" s="83" t="s">
        <v>45</v>
      </c>
      <c r="O86" s="83" t="s">
        <v>154</v>
      </c>
      <c r="P86" s="83" t="s">
        <v>155</v>
      </c>
      <c r="Q86" s="83" t="s">
        <v>156</v>
      </c>
      <c r="R86" s="83" t="s">
        <v>157</v>
      </c>
      <c r="S86" s="83" t="s">
        <v>158</v>
      </c>
      <c r="T86" s="84" t="s">
        <v>159</v>
      </c>
    </row>
    <row r="87" spans="2:65" s="1" customFormat="1" ht="29.25" customHeight="1">
      <c r="B87" s="42"/>
      <c r="C87" s="88" t="s">
        <v>142</v>
      </c>
      <c r="D87" s="64"/>
      <c r="E87" s="64"/>
      <c r="F87" s="64"/>
      <c r="G87" s="64"/>
      <c r="H87" s="64"/>
      <c r="I87" s="174"/>
      <c r="J87" s="185">
        <f>BK87</f>
        <v>0</v>
      </c>
      <c r="K87" s="64"/>
      <c r="L87" s="62"/>
      <c r="M87" s="85"/>
      <c r="N87" s="86"/>
      <c r="O87" s="86"/>
      <c r="P87" s="186">
        <f>P88</f>
        <v>0</v>
      </c>
      <c r="Q87" s="86"/>
      <c r="R87" s="186">
        <f>R88</f>
        <v>15.449927999999998</v>
      </c>
      <c r="S87" s="86"/>
      <c r="T87" s="187">
        <f>T88</f>
        <v>0</v>
      </c>
      <c r="AT87" s="25" t="s">
        <v>74</v>
      </c>
      <c r="AU87" s="25" t="s">
        <v>143</v>
      </c>
      <c r="BK87" s="188">
        <f>BK88</f>
        <v>0</v>
      </c>
    </row>
    <row r="88" spans="2:65" s="11" customFormat="1" ht="37.35" customHeight="1">
      <c r="B88" s="189"/>
      <c r="C88" s="190"/>
      <c r="D88" s="191" t="s">
        <v>74</v>
      </c>
      <c r="E88" s="192" t="s">
        <v>160</v>
      </c>
      <c r="F88" s="192" t="s">
        <v>161</v>
      </c>
      <c r="G88" s="190"/>
      <c r="H88" s="190"/>
      <c r="I88" s="193"/>
      <c r="J88" s="194">
        <f>BK88</f>
        <v>0</v>
      </c>
      <c r="K88" s="190"/>
      <c r="L88" s="195"/>
      <c r="M88" s="196"/>
      <c r="N88" s="197"/>
      <c r="O88" s="197"/>
      <c r="P88" s="198">
        <f>P89+P105+P114</f>
        <v>0</v>
      </c>
      <c r="Q88" s="197"/>
      <c r="R88" s="198">
        <f>R89+R105+R114</f>
        <v>15.449927999999998</v>
      </c>
      <c r="S88" s="197"/>
      <c r="T88" s="199">
        <f>T89+T105+T114</f>
        <v>0</v>
      </c>
      <c r="AR88" s="200" t="s">
        <v>25</v>
      </c>
      <c r="AT88" s="201" t="s">
        <v>74</v>
      </c>
      <c r="AU88" s="201" t="s">
        <v>75</v>
      </c>
      <c r="AY88" s="200" t="s">
        <v>162</v>
      </c>
      <c r="BK88" s="202">
        <f>BK89+BK105+BK114</f>
        <v>0</v>
      </c>
    </row>
    <row r="89" spans="2:65" s="11" customFormat="1" ht="19.899999999999999" customHeight="1">
      <c r="B89" s="189"/>
      <c r="C89" s="190"/>
      <c r="D89" s="191" t="s">
        <v>74</v>
      </c>
      <c r="E89" s="203" t="s">
        <v>25</v>
      </c>
      <c r="F89" s="203" t="s">
        <v>163</v>
      </c>
      <c r="G89" s="190"/>
      <c r="H89" s="190"/>
      <c r="I89" s="193"/>
      <c r="J89" s="204">
        <f>BK89</f>
        <v>0</v>
      </c>
      <c r="K89" s="190"/>
      <c r="L89" s="195"/>
      <c r="M89" s="196"/>
      <c r="N89" s="197"/>
      <c r="O89" s="197"/>
      <c r="P89" s="198">
        <f>SUM(P90:P104)</f>
        <v>0</v>
      </c>
      <c r="Q89" s="197"/>
      <c r="R89" s="198">
        <f>SUM(R90:R104)</f>
        <v>0</v>
      </c>
      <c r="S89" s="197"/>
      <c r="T89" s="199">
        <f>SUM(T90:T104)</f>
        <v>0</v>
      </c>
      <c r="AR89" s="200" t="s">
        <v>25</v>
      </c>
      <c r="AT89" s="201" t="s">
        <v>74</v>
      </c>
      <c r="AU89" s="201" t="s">
        <v>25</v>
      </c>
      <c r="AY89" s="200" t="s">
        <v>162</v>
      </c>
      <c r="BK89" s="202">
        <f>SUM(BK90:BK104)</f>
        <v>0</v>
      </c>
    </row>
    <row r="90" spans="2:65" s="1" customFormat="1" ht="16.5" customHeight="1">
      <c r="B90" s="42"/>
      <c r="C90" s="205" t="s">
        <v>25</v>
      </c>
      <c r="D90" s="205" t="s">
        <v>164</v>
      </c>
      <c r="E90" s="206" t="s">
        <v>386</v>
      </c>
      <c r="F90" s="207" t="s">
        <v>387</v>
      </c>
      <c r="G90" s="208" t="s">
        <v>167</v>
      </c>
      <c r="H90" s="209">
        <v>6.2</v>
      </c>
      <c r="I90" s="210"/>
      <c r="J90" s="211">
        <f>ROUND(I90*H90,2)</f>
        <v>0</v>
      </c>
      <c r="K90" s="207" t="s">
        <v>168</v>
      </c>
      <c r="L90" s="62"/>
      <c r="M90" s="212" t="s">
        <v>24</v>
      </c>
      <c r="N90" s="213" t="s">
        <v>46</v>
      </c>
      <c r="O90" s="43"/>
      <c r="P90" s="214">
        <f>O90*H90</f>
        <v>0</v>
      </c>
      <c r="Q90" s="214">
        <v>0</v>
      </c>
      <c r="R90" s="214">
        <f>Q90*H90</f>
        <v>0</v>
      </c>
      <c r="S90" s="214">
        <v>0</v>
      </c>
      <c r="T90" s="215">
        <f>S90*H90</f>
        <v>0</v>
      </c>
      <c r="AR90" s="25" t="s">
        <v>169</v>
      </c>
      <c r="AT90" s="25" t="s">
        <v>164</v>
      </c>
      <c r="AU90" s="25" t="s">
        <v>83</v>
      </c>
      <c r="AY90" s="25" t="s">
        <v>162</v>
      </c>
      <c r="BE90" s="216">
        <f>IF(N90="základní",J90,0)</f>
        <v>0</v>
      </c>
      <c r="BF90" s="216">
        <f>IF(N90="snížená",J90,0)</f>
        <v>0</v>
      </c>
      <c r="BG90" s="216">
        <f>IF(N90="zákl. přenesená",J90,0)</f>
        <v>0</v>
      </c>
      <c r="BH90" s="216">
        <f>IF(N90="sníž. přenesená",J90,0)</f>
        <v>0</v>
      </c>
      <c r="BI90" s="216">
        <f>IF(N90="nulová",J90,0)</f>
        <v>0</v>
      </c>
      <c r="BJ90" s="25" t="s">
        <v>25</v>
      </c>
      <c r="BK90" s="216">
        <f>ROUND(I90*H90,2)</f>
        <v>0</v>
      </c>
      <c r="BL90" s="25" t="s">
        <v>169</v>
      </c>
      <c r="BM90" s="25" t="s">
        <v>388</v>
      </c>
    </row>
    <row r="91" spans="2:65" s="1" customFormat="1" ht="175.5">
      <c r="B91" s="42"/>
      <c r="C91" s="64"/>
      <c r="D91" s="217" t="s">
        <v>171</v>
      </c>
      <c r="E91" s="64"/>
      <c r="F91" s="218" t="s">
        <v>235</v>
      </c>
      <c r="G91" s="64"/>
      <c r="H91" s="64"/>
      <c r="I91" s="174"/>
      <c r="J91" s="64"/>
      <c r="K91" s="64"/>
      <c r="L91" s="62"/>
      <c r="M91" s="219"/>
      <c r="N91" s="43"/>
      <c r="O91" s="43"/>
      <c r="P91" s="43"/>
      <c r="Q91" s="43"/>
      <c r="R91" s="43"/>
      <c r="S91" s="43"/>
      <c r="T91" s="79"/>
      <c r="AT91" s="25" t="s">
        <v>171</v>
      </c>
      <c r="AU91" s="25" t="s">
        <v>83</v>
      </c>
    </row>
    <row r="92" spans="2:65" s="12" customFormat="1" ht="13.5">
      <c r="B92" s="220"/>
      <c r="C92" s="221"/>
      <c r="D92" s="217" t="s">
        <v>173</v>
      </c>
      <c r="E92" s="222" t="s">
        <v>24</v>
      </c>
      <c r="F92" s="223" t="s">
        <v>389</v>
      </c>
      <c r="G92" s="221"/>
      <c r="H92" s="224">
        <v>6.2</v>
      </c>
      <c r="I92" s="225"/>
      <c r="J92" s="221"/>
      <c r="K92" s="221"/>
      <c r="L92" s="226"/>
      <c r="M92" s="227"/>
      <c r="N92" s="228"/>
      <c r="O92" s="228"/>
      <c r="P92" s="228"/>
      <c r="Q92" s="228"/>
      <c r="R92" s="228"/>
      <c r="S92" s="228"/>
      <c r="T92" s="229"/>
      <c r="AT92" s="230" t="s">
        <v>173</v>
      </c>
      <c r="AU92" s="230" t="s">
        <v>83</v>
      </c>
      <c r="AV92" s="12" t="s">
        <v>83</v>
      </c>
      <c r="AW92" s="12" t="s">
        <v>39</v>
      </c>
      <c r="AX92" s="12" t="s">
        <v>75</v>
      </c>
      <c r="AY92" s="230" t="s">
        <v>162</v>
      </c>
    </row>
    <row r="93" spans="2:65" s="13" customFormat="1" ht="13.5">
      <c r="B93" s="234"/>
      <c r="C93" s="235"/>
      <c r="D93" s="217" t="s">
        <v>173</v>
      </c>
      <c r="E93" s="236" t="s">
        <v>195</v>
      </c>
      <c r="F93" s="237" t="s">
        <v>257</v>
      </c>
      <c r="G93" s="235"/>
      <c r="H93" s="238">
        <v>6.2</v>
      </c>
      <c r="I93" s="239"/>
      <c r="J93" s="235"/>
      <c r="K93" s="235"/>
      <c r="L93" s="240"/>
      <c r="M93" s="241"/>
      <c r="N93" s="242"/>
      <c r="O93" s="242"/>
      <c r="P93" s="242"/>
      <c r="Q93" s="242"/>
      <c r="R93" s="242"/>
      <c r="S93" s="242"/>
      <c r="T93" s="243"/>
      <c r="AT93" s="244" t="s">
        <v>173</v>
      </c>
      <c r="AU93" s="244" t="s">
        <v>83</v>
      </c>
      <c r="AV93" s="13" t="s">
        <v>169</v>
      </c>
      <c r="AW93" s="13" t="s">
        <v>39</v>
      </c>
      <c r="AX93" s="13" t="s">
        <v>25</v>
      </c>
      <c r="AY93" s="244" t="s">
        <v>162</v>
      </c>
    </row>
    <row r="94" spans="2:65" s="1" customFormat="1" ht="16.5" customHeight="1">
      <c r="B94" s="42"/>
      <c r="C94" s="205" t="s">
        <v>83</v>
      </c>
      <c r="D94" s="205" t="s">
        <v>164</v>
      </c>
      <c r="E94" s="206" t="s">
        <v>175</v>
      </c>
      <c r="F94" s="207" t="s">
        <v>176</v>
      </c>
      <c r="G94" s="208" t="s">
        <v>167</v>
      </c>
      <c r="H94" s="209">
        <v>6.2</v>
      </c>
      <c r="I94" s="210"/>
      <c r="J94" s="211">
        <f>ROUND(I94*H94,2)</f>
        <v>0</v>
      </c>
      <c r="K94" s="207" t="s">
        <v>168</v>
      </c>
      <c r="L94" s="62"/>
      <c r="M94" s="212" t="s">
        <v>24</v>
      </c>
      <c r="N94" s="213" t="s">
        <v>46</v>
      </c>
      <c r="O94" s="43"/>
      <c r="P94" s="214">
        <f>O94*H94</f>
        <v>0</v>
      </c>
      <c r="Q94" s="214">
        <v>0</v>
      </c>
      <c r="R94" s="214">
        <f>Q94*H94</f>
        <v>0</v>
      </c>
      <c r="S94" s="214">
        <v>0</v>
      </c>
      <c r="T94" s="215">
        <f>S94*H94</f>
        <v>0</v>
      </c>
      <c r="AR94" s="25" t="s">
        <v>169</v>
      </c>
      <c r="AT94" s="25" t="s">
        <v>164</v>
      </c>
      <c r="AU94" s="25" t="s">
        <v>83</v>
      </c>
      <c r="AY94" s="25" t="s">
        <v>162</v>
      </c>
      <c r="BE94" s="216">
        <f>IF(N94="základní",J94,0)</f>
        <v>0</v>
      </c>
      <c r="BF94" s="216">
        <f>IF(N94="snížená",J94,0)</f>
        <v>0</v>
      </c>
      <c r="BG94" s="216">
        <f>IF(N94="zákl. přenesená",J94,0)</f>
        <v>0</v>
      </c>
      <c r="BH94" s="216">
        <f>IF(N94="sníž. přenesená",J94,0)</f>
        <v>0</v>
      </c>
      <c r="BI94" s="216">
        <f>IF(N94="nulová",J94,0)</f>
        <v>0</v>
      </c>
      <c r="BJ94" s="25" t="s">
        <v>25</v>
      </c>
      <c r="BK94" s="216">
        <f>ROUND(I94*H94,2)</f>
        <v>0</v>
      </c>
      <c r="BL94" s="25" t="s">
        <v>169</v>
      </c>
      <c r="BM94" s="25" t="s">
        <v>379</v>
      </c>
    </row>
    <row r="95" spans="2:65" s="1" customFormat="1" ht="175.5">
      <c r="B95" s="42"/>
      <c r="C95" s="64"/>
      <c r="D95" s="217" t="s">
        <v>171</v>
      </c>
      <c r="E95" s="64"/>
      <c r="F95" s="218" t="s">
        <v>178</v>
      </c>
      <c r="G95" s="64"/>
      <c r="H95" s="64"/>
      <c r="I95" s="174"/>
      <c r="J95" s="64"/>
      <c r="K95" s="64"/>
      <c r="L95" s="62"/>
      <c r="M95" s="219"/>
      <c r="N95" s="43"/>
      <c r="O95" s="43"/>
      <c r="P95" s="43"/>
      <c r="Q95" s="43"/>
      <c r="R95" s="43"/>
      <c r="S95" s="43"/>
      <c r="T95" s="79"/>
      <c r="AT95" s="25" t="s">
        <v>171</v>
      </c>
      <c r="AU95" s="25" t="s">
        <v>83</v>
      </c>
    </row>
    <row r="96" spans="2:65" s="12" customFormat="1" ht="13.5">
      <c r="B96" s="220"/>
      <c r="C96" s="221"/>
      <c r="D96" s="217" t="s">
        <v>173</v>
      </c>
      <c r="E96" s="222" t="s">
        <v>372</v>
      </c>
      <c r="F96" s="223" t="s">
        <v>390</v>
      </c>
      <c r="G96" s="221"/>
      <c r="H96" s="224">
        <v>6.2</v>
      </c>
      <c r="I96" s="225"/>
      <c r="J96" s="221"/>
      <c r="K96" s="221"/>
      <c r="L96" s="226"/>
      <c r="M96" s="227"/>
      <c r="N96" s="228"/>
      <c r="O96" s="228"/>
      <c r="P96" s="228"/>
      <c r="Q96" s="228"/>
      <c r="R96" s="228"/>
      <c r="S96" s="228"/>
      <c r="T96" s="229"/>
      <c r="AT96" s="230" t="s">
        <v>173</v>
      </c>
      <c r="AU96" s="230" t="s">
        <v>83</v>
      </c>
      <c r="AV96" s="12" t="s">
        <v>83</v>
      </c>
      <c r="AW96" s="12" t="s">
        <v>39</v>
      </c>
      <c r="AX96" s="12" t="s">
        <v>25</v>
      </c>
      <c r="AY96" s="230" t="s">
        <v>162</v>
      </c>
    </row>
    <row r="97" spans="2:65" s="1" customFormat="1" ht="16.5" customHeight="1">
      <c r="B97" s="42"/>
      <c r="C97" s="205" t="s">
        <v>180</v>
      </c>
      <c r="D97" s="205" t="s">
        <v>164</v>
      </c>
      <c r="E97" s="206" t="s">
        <v>181</v>
      </c>
      <c r="F97" s="207" t="s">
        <v>182</v>
      </c>
      <c r="G97" s="208" t="s">
        <v>167</v>
      </c>
      <c r="H97" s="209">
        <v>6.2</v>
      </c>
      <c r="I97" s="210"/>
      <c r="J97" s="211">
        <f>ROUND(I97*H97,2)</f>
        <v>0</v>
      </c>
      <c r="K97" s="207" t="s">
        <v>168</v>
      </c>
      <c r="L97" s="62"/>
      <c r="M97" s="212" t="s">
        <v>24</v>
      </c>
      <c r="N97" s="213" t="s">
        <v>46</v>
      </c>
      <c r="O97" s="43"/>
      <c r="P97" s="214">
        <f>O97*H97</f>
        <v>0</v>
      </c>
      <c r="Q97" s="214">
        <v>0</v>
      </c>
      <c r="R97" s="214">
        <f>Q97*H97</f>
        <v>0</v>
      </c>
      <c r="S97" s="214">
        <v>0</v>
      </c>
      <c r="T97" s="215">
        <f>S97*H97</f>
        <v>0</v>
      </c>
      <c r="AR97" s="25" t="s">
        <v>169</v>
      </c>
      <c r="AT97" s="25" t="s">
        <v>164</v>
      </c>
      <c r="AU97" s="25" t="s">
        <v>83</v>
      </c>
      <c r="AY97" s="25" t="s">
        <v>162</v>
      </c>
      <c r="BE97" s="216">
        <f>IF(N97="základní",J97,0)</f>
        <v>0</v>
      </c>
      <c r="BF97" s="216">
        <f>IF(N97="snížená",J97,0)</f>
        <v>0</v>
      </c>
      <c r="BG97" s="216">
        <f>IF(N97="zákl. přenesená",J97,0)</f>
        <v>0</v>
      </c>
      <c r="BH97" s="216">
        <f>IF(N97="sníž. přenesená",J97,0)</f>
        <v>0</v>
      </c>
      <c r="BI97" s="216">
        <f>IF(N97="nulová",J97,0)</f>
        <v>0</v>
      </c>
      <c r="BJ97" s="25" t="s">
        <v>25</v>
      </c>
      <c r="BK97" s="216">
        <f>ROUND(I97*H97,2)</f>
        <v>0</v>
      </c>
      <c r="BL97" s="25" t="s">
        <v>169</v>
      </c>
      <c r="BM97" s="25" t="s">
        <v>381</v>
      </c>
    </row>
    <row r="98" spans="2:65" s="1" customFormat="1" ht="175.5">
      <c r="B98" s="42"/>
      <c r="C98" s="64"/>
      <c r="D98" s="217" t="s">
        <v>171</v>
      </c>
      <c r="E98" s="64"/>
      <c r="F98" s="218" t="s">
        <v>184</v>
      </c>
      <c r="G98" s="64"/>
      <c r="H98" s="64"/>
      <c r="I98" s="174"/>
      <c r="J98" s="64"/>
      <c r="K98" s="64"/>
      <c r="L98" s="62"/>
      <c r="M98" s="219"/>
      <c r="N98" s="43"/>
      <c r="O98" s="43"/>
      <c r="P98" s="43"/>
      <c r="Q98" s="43"/>
      <c r="R98" s="43"/>
      <c r="S98" s="43"/>
      <c r="T98" s="79"/>
      <c r="AT98" s="25" t="s">
        <v>171</v>
      </c>
      <c r="AU98" s="25" t="s">
        <v>83</v>
      </c>
    </row>
    <row r="99" spans="2:65" s="12" customFormat="1" ht="13.5">
      <c r="B99" s="220"/>
      <c r="C99" s="221"/>
      <c r="D99" s="217" t="s">
        <v>173</v>
      </c>
      <c r="E99" s="222" t="s">
        <v>24</v>
      </c>
      <c r="F99" s="223" t="s">
        <v>372</v>
      </c>
      <c r="G99" s="221"/>
      <c r="H99" s="224">
        <v>6.2</v>
      </c>
      <c r="I99" s="225"/>
      <c r="J99" s="221"/>
      <c r="K99" s="221"/>
      <c r="L99" s="226"/>
      <c r="M99" s="227"/>
      <c r="N99" s="228"/>
      <c r="O99" s="228"/>
      <c r="P99" s="228"/>
      <c r="Q99" s="228"/>
      <c r="R99" s="228"/>
      <c r="S99" s="228"/>
      <c r="T99" s="229"/>
      <c r="AT99" s="230" t="s">
        <v>173</v>
      </c>
      <c r="AU99" s="230" t="s">
        <v>83</v>
      </c>
      <c r="AV99" s="12" t="s">
        <v>83</v>
      </c>
      <c r="AW99" s="12" t="s">
        <v>39</v>
      </c>
      <c r="AX99" s="12" t="s">
        <v>25</v>
      </c>
      <c r="AY99" s="230" t="s">
        <v>162</v>
      </c>
    </row>
    <row r="100" spans="2:65" s="1" customFormat="1" ht="16.5" customHeight="1">
      <c r="B100" s="42"/>
      <c r="C100" s="205" t="s">
        <v>169</v>
      </c>
      <c r="D100" s="205" t="s">
        <v>164</v>
      </c>
      <c r="E100" s="206" t="s">
        <v>186</v>
      </c>
      <c r="F100" s="207" t="s">
        <v>187</v>
      </c>
      <c r="G100" s="208" t="s">
        <v>188</v>
      </c>
      <c r="H100" s="209">
        <v>11.32</v>
      </c>
      <c r="I100" s="210"/>
      <c r="J100" s="211">
        <f>ROUND(I100*H100,2)</f>
        <v>0</v>
      </c>
      <c r="K100" s="207" t="s">
        <v>168</v>
      </c>
      <c r="L100" s="62"/>
      <c r="M100" s="212" t="s">
        <v>24</v>
      </c>
      <c r="N100" s="213" t="s">
        <v>46</v>
      </c>
      <c r="O100" s="43"/>
      <c r="P100" s="214">
        <f>O100*H100</f>
        <v>0</v>
      </c>
      <c r="Q100" s="214">
        <v>0</v>
      </c>
      <c r="R100" s="214">
        <f>Q100*H100</f>
        <v>0</v>
      </c>
      <c r="S100" s="214">
        <v>0</v>
      </c>
      <c r="T100" s="215">
        <f>S100*H100</f>
        <v>0</v>
      </c>
      <c r="AR100" s="25" t="s">
        <v>169</v>
      </c>
      <c r="AT100" s="25" t="s">
        <v>164</v>
      </c>
      <c r="AU100" s="25" t="s">
        <v>83</v>
      </c>
      <c r="AY100" s="25" t="s">
        <v>162</v>
      </c>
      <c r="BE100" s="216">
        <f>IF(N100="základní",J100,0)</f>
        <v>0</v>
      </c>
      <c r="BF100" s="216">
        <f>IF(N100="snížená",J100,0)</f>
        <v>0</v>
      </c>
      <c r="BG100" s="216">
        <f>IF(N100="zákl. přenesená",J100,0)</f>
        <v>0</v>
      </c>
      <c r="BH100" s="216">
        <f>IF(N100="sníž. přenesená",J100,0)</f>
        <v>0</v>
      </c>
      <c r="BI100" s="216">
        <f>IF(N100="nulová",J100,0)</f>
        <v>0</v>
      </c>
      <c r="BJ100" s="25" t="s">
        <v>25</v>
      </c>
      <c r="BK100" s="216">
        <f>ROUND(I100*H100,2)</f>
        <v>0</v>
      </c>
      <c r="BL100" s="25" t="s">
        <v>169</v>
      </c>
      <c r="BM100" s="25" t="s">
        <v>382</v>
      </c>
    </row>
    <row r="101" spans="2:65" s="1" customFormat="1" ht="175.5">
      <c r="B101" s="42"/>
      <c r="C101" s="64"/>
      <c r="D101" s="217" t="s">
        <v>171</v>
      </c>
      <c r="E101" s="64"/>
      <c r="F101" s="218" t="s">
        <v>184</v>
      </c>
      <c r="G101" s="64"/>
      <c r="H101" s="64"/>
      <c r="I101" s="174"/>
      <c r="J101" s="64"/>
      <c r="K101" s="64"/>
      <c r="L101" s="62"/>
      <c r="M101" s="219"/>
      <c r="N101" s="43"/>
      <c r="O101" s="43"/>
      <c r="P101" s="43"/>
      <c r="Q101" s="43"/>
      <c r="R101" s="43"/>
      <c r="S101" s="43"/>
      <c r="T101" s="79"/>
      <c r="AT101" s="25" t="s">
        <v>171</v>
      </c>
      <c r="AU101" s="25" t="s">
        <v>83</v>
      </c>
    </row>
    <row r="102" spans="2:65" s="12" customFormat="1" ht="13.5">
      <c r="B102" s="220"/>
      <c r="C102" s="221"/>
      <c r="D102" s="217" t="s">
        <v>173</v>
      </c>
      <c r="E102" s="222" t="s">
        <v>24</v>
      </c>
      <c r="F102" s="223" t="s">
        <v>391</v>
      </c>
      <c r="G102" s="221"/>
      <c r="H102" s="224">
        <v>11.16</v>
      </c>
      <c r="I102" s="225"/>
      <c r="J102" s="221"/>
      <c r="K102" s="221"/>
      <c r="L102" s="226"/>
      <c r="M102" s="227"/>
      <c r="N102" s="228"/>
      <c r="O102" s="228"/>
      <c r="P102" s="228"/>
      <c r="Q102" s="228"/>
      <c r="R102" s="228"/>
      <c r="S102" s="228"/>
      <c r="T102" s="229"/>
      <c r="AT102" s="230" t="s">
        <v>173</v>
      </c>
      <c r="AU102" s="230" t="s">
        <v>83</v>
      </c>
      <c r="AV102" s="12" t="s">
        <v>83</v>
      </c>
      <c r="AW102" s="12" t="s">
        <v>39</v>
      </c>
      <c r="AX102" s="12" t="s">
        <v>75</v>
      </c>
      <c r="AY102" s="230" t="s">
        <v>162</v>
      </c>
    </row>
    <row r="103" spans="2:65" s="12" customFormat="1" ht="13.5">
      <c r="B103" s="220"/>
      <c r="C103" s="221"/>
      <c r="D103" s="217" t="s">
        <v>173</v>
      </c>
      <c r="E103" s="222" t="s">
        <v>24</v>
      </c>
      <c r="F103" s="223" t="s">
        <v>392</v>
      </c>
      <c r="G103" s="221"/>
      <c r="H103" s="224">
        <v>0.16</v>
      </c>
      <c r="I103" s="225"/>
      <c r="J103" s="221"/>
      <c r="K103" s="221"/>
      <c r="L103" s="226"/>
      <c r="M103" s="227"/>
      <c r="N103" s="228"/>
      <c r="O103" s="228"/>
      <c r="P103" s="228"/>
      <c r="Q103" s="228"/>
      <c r="R103" s="228"/>
      <c r="S103" s="228"/>
      <c r="T103" s="229"/>
      <c r="AT103" s="230" t="s">
        <v>173</v>
      </c>
      <c r="AU103" s="230" t="s">
        <v>83</v>
      </c>
      <c r="AV103" s="12" t="s">
        <v>83</v>
      </c>
      <c r="AW103" s="12" t="s">
        <v>39</v>
      </c>
      <c r="AX103" s="12" t="s">
        <v>75</v>
      </c>
      <c r="AY103" s="230" t="s">
        <v>162</v>
      </c>
    </row>
    <row r="104" spans="2:65" s="13" customFormat="1" ht="13.5">
      <c r="B104" s="234"/>
      <c r="C104" s="235"/>
      <c r="D104" s="217" t="s">
        <v>173</v>
      </c>
      <c r="E104" s="236" t="s">
        <v>24</v>
      </c>
      <c r="F104" s="237" t="s">
        <v>257</v>
      </c>
      <c r="G104" s="235"/>
      <c r="H104" s="238">
        <v>11.32</v>
      </c>
      <c r="I104" s="239"/>
      <c r="J104" s="235"/>
      <c r="K104" s="235"/>
      <c r="L104" s="240"/>
      <c r="M104" s="241"/>
      <c r="N104" s="242"/>
      <c r="O104" s="242"/>
      <c r="P104" s="242"/>
      <c r="Q104" s="242"/>
      <c r="R104" s="242"/>
      <c r="S104" s="242"/>
      <c r="T104" s="243"/>
      <c r="AT104" s="244" t="s">
        <v>173</v>
      </c>
      <c r="AU104" s="244" t="s">
        <v>83</v>
      </c>
      <c r="AV104" s="13" t="s">
        <v>169</v>
      </c>
      <c r="AW104" s="13" t="s">
        <v>39</v>
      </c>
      <c r="AX104" s="13" t="s">
        <v>25</v>
      </c>
      <c r="AY104" s="244" t="s">
        <v>162</v>
      </c>
    </row>
    <row r="105" spans="2:65" s="11" customFormat="1" ht="29.85" customHeight="1">
      <c r="B105" s="189"/>
      <c r="C105" s="190"/>
      <c r="D105" s="191" t="s">
        <v>74</v>
      </c>
      <c r="E105" s="203" t="s">
        <v>169</v>
      </c>
      <c r="F105" s="203" t="s">
        <v>314</v>
      </c>
      <c r="G105" s="190"/>
      <c r="H105" s="190"/>
      <c r="I105" s="193"/>
      <c r="J105" s="204">
        <f>BK105</f>
        <v>0</v>
      </c>
      <c r="K105" s="190"/>
      <c r="L105" s="195"/>
      <c r="M105" s="196"/>
      <c r="N105" s="197"/>
      <c r="O105" s="197"/>
      <c r="P105" s="198">
        <f>SUM(P106:P113)</f>
        <v>0</v>
      </c>
      <c r="Q105" s="197"/>
      <c r="R105" s="198">
        <f>SUM(R106:R113)</f>
        <v>15.449927999999998</v>
      </c>
      <c r="S105" s="197"/>
      <c r="T105" s="199">
        <f>SUM(T106:T113)</f>
        <v>0</v>
      </c>
      <c r="AR105" s="200" t="s">
        <v>25</v>
      </c>
      <c r="AT105" s="201" t="s">
        <v>74</v>
      </c>
      <c r="AU105" s="201" t="s">
        <v>25</v>
      </c>
      <c r="AY105" s="200" t="s">
        <v>162</v>
      </c>
      <c r="BK105" s="202">
        <f>SUM(BK106:BK113)</f>
        <v>0</v>
      </c>
    </row>
    <row r="106" spans="2:65" s="1" customFormat="1" ht="16.5" customHeight="1">
      <c r="B106" s="42"/>
      <c r="C106" s="205" t="s">
        <v>237</v>
      </c>
      <c r="D106" s="205" t="s">
        <v>164</v>
      </c>
      <c r="E106" s="206" t="s">
        <v>336</v>
      </c>
      <c r="F106" s="207" t="s">
        <v>337</v>
      </c>
      <c r="G106" s="208" t="s">
        <v>167</v>
      </c>
      <c r="H106" s="209">
        <v>6.9749999999999996</v>
      </c>
      <c r="I106" s="210"/>
      <c r="J106" s="211">
        <f>ROUND(I106*H106,2)</f>
        <v>0</v>
      </c>
      <c r="K106" s="207" t="s">
        <v>168</v>
      </c>
      <c r="L106" s="62"/>
      <c r="M106" s="212" t="s">
        <v>24</v>
      </c>
      <c r="N106" s="213" t="s">
        <v>46</v>
      </c>
      <c r="O106" s="43"/>
      <c r="P106" s="214">
        <f>O106*H106</f>
        <v>0</v>
      </c>
      <c r="Q106" s="214">
        <v>2.13408</v>
      </c>
      <c r="R106" s="214">
        <f>Q106*H106</f>
        <v>14.885207999999999</v>
      </c>
      <c r="S106" s="214">
        <v>0</v>
      </c>
      <c r="T106" s="215">
        <f>S106*H106</f>
        <v>0</v>
      </c>
      <c r="AR106" s="25" t="s">
        <v>169</v>
      </c>
      <c r="AT106" s="25" t="s">
        <v>164</v>
      </c>
      <c r="AU106" s="25" t="s">
        <v>83</v>
      </c>
      <c r="AY106" s="25" t="s">
        <v>162</v>
      </c>
      <c r="BE106" s="216">
        <f>IF(N106="základní",J106,0)</f>
        <v>0</v>
      </c>
      <c r="BF106" s="216">
        <f>IF(N106="snížená",J106,0)</f>
        <v>0</v>
      </c>
      <c r="BG106" s="216">
        <f>IF(N106="zákl. přenesená",J106,0)</f>
        <v>0</v>
      </c>
      <c r="BH106" s="216">
        <f>IF(N106="sníž. přenesená",J106,0)</f>
        <v>0</v>
      </c>
      <c r="BI106" s="216">
        <f>IF(N106="nulová",J106,0)</f>
        <v>0</v>
      </c>
      <c r="BJ106" s="25" t="s">
        <v>25</v>
      </c>
      <c r="BK106" s="216">
        <f>ROUND(I106*H106,2)</f>
        <v>0</v>
      </c>
      <c r="BL106" s="25" t="s">
        <v>169</v>
      </c>
      <c r="BM106" s="25" t="s">
        <v>393</v>
      </c>
    </row>
    <row r="107" spans="2:65" s="1" customFormat="1" ht="81">
      <c r="B107" s="42"/>
      <c r="C107" s="64"/>
      <c r="D107" s="217" t="s">
        <v>171</v>
      </c>
      <c r="E107" s="64"/>
      <c r="F107" s="218" t="s">
        <v>339</v>
      </c>
      <c r="G107" s="64"/>
      <c r="H107" s="64"/>
      <c r="I107" s="174"/>
      <c r="J107" s="64"/>
      <c r="K107" s="64"/>
      <c r="L107" s="62"/>
      <c r="M107" s="219"/>
      <c r="N107" s="43"/>
      <c r="O107" s="43"/>
      <c r="P107" s="43"/>
      <c r="Q107" s="43"/>
      <c r="R107" s="43"/>
      <c r="S107" s="43"/>
      <c r="T107" s="79"/>
      <c r="AT107" s="25" t="s">
        <v>171</v>
      </c>
      <c r="AU107" s="25" t="s">
        <v>83</v>
      </c>
    </row>
    <row r="108" spans="2:65" s="12" customFormat="1" ht="13.5">
      <c r="B108" s="220"/>
      <c r="C108" s="221"/>
      <c r="D108" s="217" t="s">
        <v>173</v>
      </c>
      <c r="E108" s="222" t="s">
        <v>24</v>
      </c>
      <c r="F108" s="223" t="s">
        <v>394</v>
      </c>
      <c r="G108" s="221"/>
      <c r="H108" s="224">
        <v>6.9749999999999996</v>
      </c>
      <c r="I108" s="225"/>
      <c r="J108" s="221"/>
      <c r="K108" s="221"/>
      <c r="L108" s="226"/>
      <c r="M108" s="227"/>
      <c r="N108" s="228"/>
      <c r="O108" s="228"/>
      <c r="P108" s="228"/>
      <c r="Q108" s="228"/>
      <c r="R108" s="228"/>
      <c r="S108" s="228"/>
      <c r="T108" s="229"/>
      <c r="AT108" s="230" t="s">
        <v>173</v>
      </c>
      <c r="AU108" s="230" t="s">
        <v>83</v>
      </c>
      <c r="AV108" s="12" t="s">
        <v>83</v>
      </c>
      <c r="AW108" s="12" t="s">
        <v>39</v>
      </c>
      <c r="AX108" s="12" t="s">
        <v>25</v>
      </c>
      <c r="AY108" s="230" t="s">
        <v>162</v>
      </c>
    </row>
    <row r="109" spans="2:65" s="1" customFormat="1" ht="16.5" customHeight="1">
      <c r="B109" s="42"/>
      <c r="C109" s="205" t="s">
        <v>243</v>
      </c>
      <c r="D109" s="205" t="s">
        <v>164</v>
      </c>
      <c r="E109" s="206" t="s">
        <v>342</v>
      </c>
      <c r="F109" s="207" t="s">
        <v>343</v>
      </c>
      <c r="G109" s="208" t="s">
        <v>219</v>
      </c>
      <c r="H109" s="209">
        <v>18</v>
      </c>
      <c r="I109" s="210"/>
      <c r="J109" s="211">
        <f>ROUND(I109*H109,2)</f>
        <v>0</v>
      </c>
      <c r="K109" s="207" t="s">
        <v>168</v>
      </c>
      <c r="L109" s="62"/>
      <c r="M109" s="212" t="s">
        <v>24</v>
      </c>
      <c r="N109" s="213" t="s">
        <v>46</v>
      </c>
      <c r="O109" s="43"/>
      <c r="P109" s="214">
        <f>O109*H109</f>
        <v>0</v>
      </c>
      <c r="Q109" s="214">
        <v>0</v>
      </c>
      <c r="R109" s="214">
        <f>Q109*H109</f>
        <v>0</v>
      </c>
      <c r="S109" s="214">
        <v>0</v>
      </c>
      <c r="T109" s="215">
        <f>S109*H109</f>
        <v>0</v>
      </c>
      <c r="AR109" s="25" t="s">
        <v>169</v>
      </c>
      <c r="AT109" s="25" t="s">
        <v>164</v>
      </c>
      <c r="AU109" s="25" t="s">
        <v>83</v>
      </c>
      <c r="AY109" s="25" t="s">
        <v>162</v>
      </c>
      <c r="BE109" s="216">
        <f>IF(N109="základní",J109,0)</f>
        <v>0</v>
      </c>
      <c r="BF109" s="216">
        <f>IF(N109="snížená",J109,0)</f>
        <v>0</v>
      </c>
      <c r="BG109" s="216">
        <f>IF(N109="zákl. přenesená",J109,0)</f>
        <v>0</v>
      </c>
      <c r="BH109" s="216">
        <f>IF(N109="sníž. přenesená",J109,0)</f>
        <v>0</v>
      </c>
      <c r="BI109" s="216">
        <f>IF(N109="nulová",J109,0)</f>
        <v>0</v>
      </c>
      <c r="BJ109" s="25" t="s">
        <v>25</v>
      </c>
      <c r="BK109" s="216">
        <f>ROUND(I109*H109,2)</f>
        <v>0</v>
      </c>
      <c r="BL109" s="25" t="s">
        <v>169</v>
      </c>
      <c r="BM109" s="25" t="s">
        <v>395</v>
      </c>
    </row>
    <row r="110" spans="2:65" s="1" customFormat="1" ht="81">
      <c r="B110" s="42"/>
      <c r="C110" s="64"/>
      <c r="D110" s="217" t="s">
        <v>171</v>
      </c>
      <c r="E110" s="64"/>
      <c r="F110" s="218" t="s">
        <v>339</v>
      </c>
      <c r="G110" s="64"/>
      <c r="H110" s="64"/>
      <c r="I110" s="174"/>
      <c r="J110" s="64"/>
      <c r="K110" s="64"/>
      <c r="L110" s="62"/>
      <c r="M110" s="219"/>
      <c r="N110" s="43"/>
      <c r="O110" s="43"/>
      <c r="P110" s="43"/>
      <c r="Q110" s="43"/>
      <c r="R110" s="43"/>
      <c r="S110" s="43"/>
      <c r="T110" s="79"/>
      <c r="AT110" s="25" t="s">
        <v>171</v>
      </c>
      <c r="AU110" s="25" t="s">
        <v>83</v>
      </c>
    </row>
    <row r="111" spans="2:65" s="12" customFormat="1" ht="13.5">
      <c r="B111" s="220"/>
      <c r="C111" s="221"/>
      <c r="D111" s="217" t="s">
        <v>173</v>
      </c>
      <c r="E111" s="222" t="s">
        <v>24</v>
      </c>
      <c r="F111" s="223" t="s">
        <v>396</v>
      </c>
      <c r="G111" s="221"/>
      <c r="H111" s="224">
        <v>18</v>
      </c>
      <c r="I111" s="225"/>
      <c r="J111" s="221"/>
      <c r="K111" s="221"/>
      <c r="L111" s="226"/>
      <c r="M111" s="227"/>
      <c r="N111" s="228"/>
      <c r="O111" s="228"/>
      <c r="P111" s="228"/>
      <c r="Q111" s="228"/>
      <c r="R111" s="228"/>
      <c r="S111" s="228"/>
      <c r="T111" s="229"/>
      <c r="AT111" s="230" t="s">
        <v>173</v>
      </c>
      <c r="AU111" s="230" t="s">
        <v>83</v>
      </c>
      <c r="AV111" s="12" t="s">
        <v>83</v>
      </c>
      <c r="AW111" s="12" t="s">
        <v>39</v>
      </c>
      <c r="AX111" s="12" t="s">
        <v>25</v>
      </c>
      <c r="AY111" s="230" t="s">
        <v>162</v>
      </c>
    </row>
    <row r="112" spans="2:65" s="1" customFormat="1" ht="38.25" customHeight="1">
      <c r="B112" s="42"/>
      <c r="C112" s="205" t="s">
        <v>245</v>
      </c>
      <c r="D112" s="205" t="s">
        <v>164</v>
      </c>
      <c r="E112" s="206" t="s">
        <v>397</v>
      </c>
      <c r="F112" s="207" t="s">
        <v>398</v>
      </c>
      <c r="G112" s="208" t="s">
        <v>323</v>
      </c>
      <c r="H112" s="209">
        <v>6.5</v>
      </c>
      <c r="I112" s="210"/>
      <c r="J112" s="211">
        <f>ROUND(I112*H112,2)</f>
        <v>0</v>
      </c>
      <c r="K112" s="207" t="s">
        <v>168</v>
      </c>
      <c r="L112" s="62"/>
      <c r="M112" s="212" t="s">
        <v>24</v>
      </c>
      <c r="N112" s="213" t="s">
        <v>46</v>
      </c>
      <c r="O112" s="43"/>
      <c r="P112" s="214">
        <f>O112*H112</f>
        <v>0</v>
      </c>
      <c r="Q112" s="214">
        <v>8.6879999999999999E-2</v>
      </c>
      <c r="R112" s="214">
        <f>Q112*H112</f>
        <v>0.56472</v>
      </c>
      <c r="S112" s="214">
        <v>0</v>
      </c>
      <c r="T112" s="215">
        <f>S112*H112</f>
        <v>0</v>
      </c>
      <c r="AR112" s="25" t="s">
        <v>169</v>
      </c>
      <c r="AT112" s="25" t="s">
        <v>164</v>
      </c>
      <c r="AU112" s="25" t="s">
        <v>83</v>
      </c>
      <c r="AY112" s="25" t="s">
        <v>162</v>
      </c>
      <c r="BE112" s="216">
        <f>IF(N112="základní",J112,0)</f>
        <v>0</v>
      </c>
      <c r="BF112" s="216">
        <f>IF(N112="snížená",J112,0)</f>
        <v>0</v>
      </c>
      <c r="BG112" s="216">
        <f>IF(N112="zákl. přenesená",J112,0)</f>
        <v>0</v>
      </c>
      <c r="BH112" s="216">
        <f>IF(N112="sníž. přenesená",J112,0)</f>
        <v>0</v>
      </c>
      <c r="BI112" s="216">
        <f>IF(N112="nulová",J112,0)</f>
        <v>0</v>
      </c>
      <c r="BJ112" s="25" t="s">
        <v>25</v>
      </c>
      <c r="BK112" s="216">
        <f>ROUND(I112*H112,2)</f>
        <v>0</v>
      </c>
      <c r="BL112" s="25" t="s">
        <v>169</v>
      </c>
      <c r="BM112" s="25" t="s">
        <v>399</v>
      </c>
    </row>
    <row r="113" spans="2:65" s="1" customFormat="1" ht="40.5">
      <c r="B113" s="42"/>
      <c r="C113" s="64"/>
      <c r="D113" s="217" t="s">
        <v>171</v>
      </c>
      <c r="E113" s="64"/>
      <c r="F113" s="218" t="s">
        <v>400</v>
      </c>
      <c r="G113" s="64"/>
      <c r="H113" s="64"/>
      <c r="I113" s="174"/>
      <c r="J113" s="64"/>
      <c r="K113" s="64"/>
      <c r="L113" s="62"/>
      <c r="M113" s="219"/>
      <c r="N113" s="43"/>
      <c r="O113" s="43"/>
      <c r="P113" s="43"/>
      <c r="Q113" s="43"/>
      <c r="R113" s="43"/>
      <c r="S113" s="43"/>
      <c r="T113" s="79"/>
      <c r="AT113" s="25" t="s">
        <v>171</v>
      </c>
      <c r="AU113" s="25" t="s">
        <v>83</v>
      </c>
    </row>
    <row r="114" spans="2:65" s="11" customFormat="1" ht="29.85" customHeight="1">
      <c r="B114" s="189"/>
      <c r="C114" s="190"/>
      <c r="D114" s="191" t="s">
        <v>74</v>
      </c>
      <c r="E114" s="203" t="s">
        <v>255</v>
      </c>
      <c r="F114" s="203" t="s">
        <v>346</v>
      </c>
      <c r="G114" s="190"/>
      <c r="H114" s="190"/>
      <c r="I114" s="193"/>
      <c r="J114" s="204">
        <f>BK114</f>
        <v>0</v>
      </c>
      <c r="K114" s="190"/>
      <c r="L114" s="195"/>
      <c r="M114" s="196"/>
      <c r="N114" s="197"/>
      <c r="O114" s="197"/>
      <c r="P114" s="198">
        <f>P115+SUM(P116:P118)</f>
        <v>0</v>
      </c>
      <c r="Q114" s="197"/>
      <c r="R114" s="198">
        <f>R115+SUM(R116:R118)</f>
        <v>0</v>
      </c>
      <c r="S114" s="197"/>
      <c r="T114" s="199">
        <f>T115+SUM(T116:T118)</f>
        <v>0</v>
      </c>
      <c r="AR114" s="200" t="s">
        <v>25</v>
      </c>
      <c r="AT114" s="201" t="s">
        <v>74</v>
      </c>
      <c r="AU114" s="201" t="s">
        <v>25</v>
      </c>
      <c r="AY114" s="200" t="s">
        <v>162</v>
      </c>
      <c r="BK114" s="202">
        <f>BK115+SUM(BK116:BK118)</f>
        <v>0</v>
      </c>
    </row>
    <row r="115" spans="2:65" s="1" customFormat="1" ht="38.25" customHeight="1">
      <c r="B115" s="42"/>
      <c r="C115" s="205" t="s">
        <v>249</v>
      </c>
      <c r="D115" s="205" t="s">
        <v>164</v>
      </c>
      <c r="E115" s="206" t="s">
        <v>401</v>
      </c>
      <c r="F115" s="207" t="s">
        <v>402</v>
      </c>
      <c r="G115" s="208" t="s">
        <v>167</v>
      </c>
      <c r="H115" s="209">
        <v>0.2</v>
      </c>
      <c r="I115" s="210"/>
      <c r="J115" s="211">
        <f>ROUND(I115*H115,2)</f>
        <v>0</v>
      </c>
      <c r="K115" s="207" t="s">
        <v>168</v>
      </c>
      <c r="L115" s="62"/>
      <c r="M115" s="212" t="s">
        <v>24</v>
      </c>
      <c r="N115" s="213" t="s">
        <v>46</v>
      </c>
      <c r="O115" s="43"/>
      <c r="P115" s="214">
        <f>O115*H115</f>
        <v>0</v>
      </c>
      <c r="Q115" s="214">
        <v>0</v>
      </c>
      <c r="R115" s="214">
        <f>Q115*H115</f>
        <v>0</v>
      </c>
      <c r="S115" s="214">
        <v>0</v>
      </c>
      <c r="T115" s="215">
        <f>S115*H115</f>
        <v>0</v>
      </c>
      <c r="AR115" s="25" t="s">
        <v>169</v>
      </c>
      <c r="AT115" s="25" t="s">
        <v>164</v>
      </c>
      <c r="AU115" s="25" t="s">
        <v>83</v>
      </c>
      <c r="AY115" s="25" t="s">
        <v>162</v>
      </c>
      <c r="BE115" s="216">
        <f>IF(N115="základní",J115,0)</f>
        <v>0</v>
      </c>
      <c r="BF115" s="216">
        <f>IF(N115="snížená",J115,0)</f>
        <v>0</v>
      </c>
      <c r="BG115" s="216">
        <f>IF(N115="zákl. přenesená",J115,0)</f>
        <v>0</v>
      </c>
      <c r="BH115" s="216">
        <f>IF(N115="sníž. přenesená",J115,0)</f>
        <v>0</v>
      </c>
      <c r="BI115" s="216">
        <f>IF(N115="nulová",J115,0)</f>
        <v>0</v>
      </c>
      <c r="BJ115" s="25" t="s">
        <v>25</v>
      </c>
      <c r="BK115" s="216">
        <f>ROUND(I115*H115,2)</f>
        <v>0</v>
      </c>
      <c r="BL115" s="25" t="s">
        <v>169</v>
      </c>
      <c r="BM115" s="25" t="s">
        <v>403</v>
      </c>
    </row>
    <row r="116" spans="2:65" s="1" customFormat="1" ht="81">
      <c r="B116" s="42"/>
      <c r="C116" s="64"/>
      <c r="D116" s="217" t="s">
        <v>171</v>
      </c>
      <c r="E116" s="64"/>
      <c r="F116" s="218" t="s">
        <v>404</v>
      </c>
      <c r="G116" s="64"/>
      <c r="H116" s="64"/>
      <c r="I116" s="174"/>
      <c r="J116" s="64"/>
      <c r="K116" s="64"/>
      <c r="L116" s="62"/>
      <c r="M116" s="219"/>
      <c r="N116" s="43"/>
      <c r="O116" s="43"/>
      <c r="P116" s="43"/>
      <c r="Q116" s="43"/>
      <c r="R116" s="43"/>
      <c r="S116" s="43"/>
      <c r="T116" s="79"/>
      <c r="AT116" s="25" t="s">
        <v>171</v>
      </c>
      <c r="AU116" s="25" t="s">
        <v>83</v>
      </c>
    </row>
    <row r="117" spans="2:65" s="12" customFormat="1" ht="13.5">
      <c r="B117" s="220"/>
      <c r="C117" s="221"/>
      <c r="D117" s="217" t="s">
        <v>173</v>
      </c>
      <c r="E117" s="222" t="s">
        <v>24</v>
      </c>
      <c r="F117" s="223" t="s">
        <v>405</v>
      </c>
      <c r="G117" s="221"/>
      <c r="H117" s="224">
        <v>0.2</v>
      </c>
      <c r="I117" s="225"/>
      <c r="J117" s="221"/>
      <c r="K117" s="221"/>
      <c r="L117" s="226"/>
      <c r="M117" s="227"/>
      <c r="N117" s="228"/>
      <c r="O117" s="228"/>
      <c r="P117" s="228"/>
      <c r="Q117" s="228"/>
      <c r="R117" s="228"/>
      <c r="S117" s="228"/>
      <c r="T117" s="229"/>
      <c r="AT117" s="230" t="s">
        <v>173</v>
      </c>
      <c r="AU117" s="230" t="s">
        <v>83</v>
      </c>
      <c r="AV117" s="12" t="s">
        <v>83</v>
      </c>
      <c r="AW117" s="12" t="s">
        <v>39</v>
      </c>
      <c r="AX117" s="12" t="s">
        <v>25</v>
      </c>
      <c r="AY117" s="230" t="s">
        <v>162</v>
      </c>
    </row>
    <row r="118" spans="2:65" s="11" customFormat="1" ht="22.35" customHeight="1">
      <c r="B118" s="189"/>
      <c r="C118" s="190"/>
      <c r="D118" s="191" t="s">
        <v>74</v>
      </c>
      <c r="E118" s="203" t="s">
        <v>353</v>
      </c>
      <c r="F118" s="203" t="s">
        <v>354</v>
      </c>
      <c r="G118" s="190"/>
      <c r="H118" s="190"/>
      <c r="I118" s="193"/>
      <c r="J118" s="204">
        <f>BK118</f>
        <v>0</v>
      </c>
      <c r="K118" s="190"/>
      <c r="L118" s="195"/>
      <c r="M118" s="196"/>
      <c r="N118" s="197"/>
      <c r="O118" s="197"/>
      <c r="P118" s="198">
        <f>SUM(P119:P128)</f>
        <v>0</v>
      </c>
      <c r="Q118" s="197"/>
      <c r="R118" s="198">
        <f>SUM(R119:R128)</f>
        <v>0</v>
      </c>
      <c r="S118" s="197"/>
      <c r="T118" s="199">
        <f>SUM(T119:T128)</f>
        <v>0</v>
      </c>
      <c r="AR118" s="200" t="s">
        <v>25</v>
      </c>
      <c r="AT118" s="201" t="s">
        <v>74</v>
      </c>
      <c r="AU118" s="201" t="s">
        <v>83</v>
      </c>
      <c r="AY118" s="200" t="s">
        <v>162</v>
      </c>
      <c r="BK118" s="202">
        <f>SUM(BK119:BK128)</f>
        <v>0</v>
      </c>
    </row>
    <row r="119" spans="2:65" s="1" customFormat="1" ht="38.25" customHeight="1">
      <c r="B119" s="42"/>
      <c r="C119" s="205" t="s">
        <v>255</v>
      </c>
      <c r="D119" s="205" t="s">
        <v>164</v>
      </c>
      <c r="E119" s="206" t="s">
        <v>406</v>
      </c>
      <c r="F119" s="207" t="s">
        <v>407</v>
      </c>
      <c r="G119" s="208" t="s">
        <v>188</v>
      </c>
      <c r="H119" s="209">
        <v>0.16</v>
      </c>
      <c r="I119" s="210"/>
      <c r="J119" s="211">
        <f>ROUND(I119*H119,2)</f>
        <v>0</v>
      </c>
      <c r="K119" s="207" t="s">
        <v>168</v>
      </c>
      <c r="L119" s="62"/>
      <c r="M119" s="212" t="s">
        <v>24</v>
      </c>
      <c r="N119" s="213" t="s">
        <v>46</v>
      </c>
      <c r="O119" s="43"/>
      <c r="P119" s="214">
        <f>O119*H119</f>
        <v>0</v>
      </c>
      <c r="Q119" s="214">
        <v>0</v>
      </c>
      <c r="R119" s="214">
        <f>Q119*H119</f>
        <v>0</v>
      </c>
      <c r="S119" s="214">
        <v>0</v>
      </c>
      <c r="T119" s="215">
        <f>S119*H119</f>
        <v>0</v>
      </c>
      <c r="AR119" s="25" t="s">
        <v>169</v>
      </c>
      <c r="AT119" s="25" t="s">
        <v>164</v>
      </c>
      <c r="AU119" s="25" t="s">
        <v>180</v>
      </c>
      <c r="AY119" s="25" t="s">
        <v>162</v>
      </c>
      <c r="BE119" s="216">
        <f>IF(N119="základní",J119,0)</f>
        <v>0</v>
      </c>
      <c r="BF119" s="216">
        <f>IF(N119="snížená",J119,0)</f>
        <v>0</v>
      </c>
      <c r="BG119" s="216">
        <f>IF(N119="zákl. přenesená",J119,0)</f>
        <v>0</v>
      </c>
      <c r="BH119" s="216">
        <f>IF(N119="sníž. přenesená",J119,0)</f>
        <v>0</v>
      </c>
      <c r="BI119" s="216">
        <f>IF(N119="nulová",J119,0)</f>
        <v>0</v>
      </c>
      <c r="BJ119" s="25" t="s">
        <v>25</v>
      </c>
      <c r="BK119" s="216">
        <f>ROUND(I119*H119,2)</f>
        <v>0</v>
      </c>
      <c r="BL119" s="25" t="s">
        <v>169</v>
      </c>
      <c r="BM119" s="25" t="s">
        <v>408</v>
      </c>
    </row>
    <row r="120" spans="2:65" s="1" customFormat="1" ht="40.5">
      <c r="B120" s="42"/>
      <c r="C120" s="64"/>
      <c r="D120" s="217" t="s">
        <v>171</v>
      </c>
      <c r="E120" s="64"/>
      <c r="F120" s="218" t="s">
        <v>409</v>
      </c>
      <c r="G120" s="64"/>
      <c r="H120" s="64"/>
      <c r="I120" s="174"/>
      <c r="J120" s="64"/>
      <c r="K120" s="64"/>
      <c r="L120" s="62"/>
      <c r="M120" s="219"/>
      <c r="N120" s="43"/>
      <c r="O120" s="43"/>
      <c r="P120" s="43"/>
      <c r="Q120" s="43"/>
      <c r="R120" s="43"/>
      <c r="S120" s="43"/>
      <c r="T120" s="79"/>
      <c r="AT120" s="25" t="s">
        <v>171</v>
      </c>
      <c r="AU120" s="25" t="s">
        <v>180</v>
      </c>
    </row>
    <row r="121" spans="2:65" s="12" customFormat="1" ht="13.5">
      <c r="B121" s="220"/>
      <c r="C121" s="221"/>
      <c r="D121" s="217" t="s">
        <v>173</v>
      </c>
      <c r="E121" s="222" t="s">
        <v>24</v>
      </c>
      <c r="F121" s="223" t="s">
        <v>410</v>
      </c>
      <c r="G121" s="221"/>
      <c r="H121" s="224">
        <v>0.16</v>
      </c>
      <c r="I121" s="225"/>
      <c r="J121" s="221"/>
      <c r="K121" s="221"/>
      <c r="L121" s="226"/>
      <c r="M121" s="227"/>
      <c r="N121" s="228"/>
      <c r="O121" s="228"/>
      <c r="P121" s="228"/>
      <c r="Q121" s="228"/>
      <c r="R121" s="228"/>
      <c r="S121" s="228"/>
      <c r="T121" s="229"/>
      <c r="AT121" s="230" t="s">
        <v>173</v>
      </c>
      <c r="AU121" s="230" t="s">
        <v>180</v>
      </c>
      <c r="AV121" s="12" t="s">
        <v>83</v>
      </c>
      <c r="AW121" s="12" t="s">
        <v>39</v>
      </c>
      <c r="AX121" s="12" t="s">
        <v>25</v>
      </c>
      <c r="AY121" s="230" t="s">
        <v>162</v>
      </c>
    </row>
    <row r="122" spans="2:65" s="1" customFormat="1" ht="25.5" customHeight="1">
      <c r="B122" s="42"/>
      <c r="C122" s="205" t="s">
        <v>30</v>
      </c>
      <c r="D122" s="205" t="s">
        <v>164</v>
      </c>
      <c r="E122" s="206" t="s">
        <v>411</v>
      </c>
      <c r="F122" s="207" t="s">
        <v>412</v>
      </c>
      <c r="G122" s="208" t="s">
        <v>188</v>
      </c>
      <c r="H122" s="209">
        <v>0.16</v>
      </c>
      <c r="I122" s="210"/>
      <c r="J122" s="211">
        <f>ROUND(I122*H122,2)</f>
        <v>0</v>
      </c>
      <c r="K122" s="207" t="s">
        <v>168</v>
      </c>
      <c r="L122" s="62"/>
      <c r="M122" s="212" t="s">
        <v>24</v>
      </c>
      <c r="N122" s="213" t="s">
        <v>46</v>
      </c>
      <c r="O122" s="43"/>
      <c r="P122" s="214">
        <f>O122*H122</f>
        <v>0</v>
      </c>
      <c r="Q122" s="214">
        <v>0</v>
      </c>
      <c r="R122" s="214">
        <f>Q122*H122</f>
        <v>0</v>
      </c>
      <c r="S122" s="214">
        <v>0</v>
      </c>
      <c r="T122" s="215">
        <f>S122*H122</f>
        <v>0</v>
      </c>
      <c r="AR122" s="25" t="s">
        <v>169</v>
      </c>
      <c r="AT122" s="25" t="s">
        <v>164</v>
      </c>
      <c r="AU122" s="25" t="s">
        <v>180</v>
      </c>
      <c r="AY122" s="25" t="s">
        <v>162</v>
      </c>
      <c r="BE122" s="216">
        <f>IF(N122="základní",J122,0)</f>
        <v>0</v>
      </c>
      <c r="BF122" s="216">
        <f>IF(N122="snížená",J122,0)</f>
        <v>0</v>
      </c>
      <c r="BG122" s="216">
        <f>IF(N122="zákl. přenesená",J122,0)</f>
        <v>0</v>
      </c>
      <c r="BH122" s="216">
        <f>IF(N122="sníž. přenesená",J122,0)</f>
        <v>0</v>
      </c>
      <c r="BI122" s="216">
        <f>IF(N122="nulová",J122,0)</f>
        <v>0</v>
      </c>
      <c r="BJ122" s="25" t="s">
        <v>25</v>
      </c>
      <c r="BK122" s="216">
        <f>ROUND(I122*H122,2)</f>
        <v>0</v>
      </c>
      <c r="BL122" s="25" t="s">
        <v>169</v>
      </c>
      <c r="BM122" s="25" t="s">
        <v>413</v>
      </c>
    </row>
    <row r="123" spans="2:65" s="1" customFormat="1" ht="81">
      <c r="B123" s="42"/>
      <c r="C123" s="64"/>
      <c r="D123" s="217" t="s">
        <v>171</v>
      </c>
      <c r="E123" s="64"/>
      <c r="F123" s="218" t="s">
        <v>414</v>
      </c>
      <c r="G123" s="64"/>
      <c r="H123" s="64"/>
      <c r="I123" s="174"/>
      <c r="J123" s="64"/>
      <c r="K123" s="64"/>
      <c r="L123" s="62"/>
      <c r="M123" s="219"/>
      <c r="N123" s="43"/>
      <c r="O123" s="43"/>
      <c r="P123" s="43"/>
      <c r="Q123" s="43"/>
      <c r="R123" s="43"/>
      <c r="S123" s="43"/>
      <c r="T123" s="79"/>
      <c r="AT123" s="25" t="s">
        <v>171</v>
      </c>
      <c r="AU123" s="25" t="s">
        <v>180</v>
      </c>
    </row>
    <row r="124" spans="2:65" s="1" customFormat="1" ht="38.25" customHeight="1">
      <c r="B124" s="42"/>
      <c r="C124" s="205" t="s">
        <v>259</v>
      </c>
      <c r="D124" s="205" t="s">
        <v>164</v>
      </c>
      <c r="E124" s="206" t="s">
        <v>415</v>
      </c>
      <c r="F124" s="207" t="s">
        <v>416</v>
      </c>
      <c r="G124" s="208" t="s">
        <v>188</v>
      </c>
      <c r="H124" s="209">
        <v>1.1200000000000001</v>
      </c>
      <c r="I124" s="210"/>
      <c r="J124" s="211">
        <f>ROUND(I124*H124,2)</f>
        <v>0</v>
      </c>
      <c r="K124" s="207" t="s">
        <v>168</v>
      </c>
      <c r="L124" s="62"/>
      <c r="M124" s="212" t="s">
        <v>24</v>
      </c>
      <c r="N124" s="213" t="s">
        <v>46</v>
      </c>
      <c r="O124" s="43"/>
      <c r="P124" s="214">
        <f>O124*H124</f>
        <v>0</v>
      </c>
      <c r="Q124" s="214">
        <v>0</v>
      </c>
      <c r="R124" s="214">
        <f>Q124*H124</f>
        <v>0</v>
      </c>
      <c r="S124" s="214">
        <v>0</v>
      </c>
      <c r="T124" s="215">
        <f>S124*H124</f>
        <v>0</v>
      </c>
      <c r="AR124" s="25" t="s">
        <v>169</v>
      </c>
      <c r="AT124" s="25" t="s">
        <v>164</v>
      </c>
      <c r="AU124" s="25" t="s">
        <v>180</v>
      </c>
      <c r="AY124" s="25" t="s">
        <v>162</v>
      </c>
      <c r="BE124" s="216">
        <f>IF(N124="základní",J124,0)</f>
        <v>0</v>
      </c>
      <c r="BF124" s="216">
        <f>IF(N124="snížená",J124,0)</f>
        <v>0</v>
      </c>
      <c r="BG124" s="216">
        <f>IF(N124="zákl. přenesená",J124,0)</f>
        <v>0</v>
      </c>
      <c r="BH124" s="216">
        <f>IF(N124="sníž. přenesená",J124,0)</f>
        <v>0</v>
      </c>
      <c r="BI124" s="216">
        <f>IF(N124="nulová",J124,0)</f>
        <v>0</v>
      </c>
      <c r="BJ124" s="25" t="s">
        <v>25</v>
      </c>
      <c r="BK124" s="216">
        <f>ROUND(I124*H124,2)</f>
        <v>0</v>
      </c>
      <c r="BL124" s="25" t="s">
        <v>169</v>
      </c>
      <c r="BM124" s="25" t="s">
        <v>417</v>
      </c>
    </row>
    <row r="125" spans="2:65" s="1" customFormat="1" ht="81">
      <c r="B125" s="42"/>
      <c r="C125" s="64"/>
      <c r="D125" s="217" t="s">
        <v>171</v>
      </c>
      <c r="E125" s="64"/>
      <c r="F125" s="218" t="s">
        <v>414</v>
      </c>
      <c r="G125" s="64"/>
      <c r="H125" s="64"/>
      <c r="I125" s="174"/>
      <c r="J125" s="64"/>
      <c r="K125" s="64"/>
      <c r="L125" s="62"/>
      <c r="M125" s="219"/>
      <c r="N125" s="43"/>
      <c r="O125" s="43"/>
      <c r="P125" s="43"/>
      <c r="Q125" s="43"/>
      <c r="R125" s="43"/>
      <c r="S125" s="43"/>
      <c r="T125" s="79"/>
      <c r="AT125" s="25" t="s">
        <v>171</v>
      </c>
      <c r="AU125" s="25" t="s">
        <v>180</v>
      </c>
    </row>
    <row r="126" spans="2:65" s="12" customFormat="1" ht="13.5">
      <c r="B126" s="220"/>
      <c r="C126" s="221"/>
      <c r="D126" s="217" t="s">
        <v>173</v>
      </c>
      <c r="E126" s="222" t="s">
        <v>24</v>
      </c>
      <c r="F126" s="223" t="s">
        <v>418</v>
      </c>
      <c r="G126" s="221"/>
      <c r="H126" s="224">
        <v>1.1200000000000001</v>
      </c>
      <c r="I126" s="225"/>
      <c r="J126" s="221"/>
      <c r="K126" s="221"/>
      <c r="L126" s="226"/>
      <c r="M126" s="227"/>
      <c r="N126" s="228"/>
      <c r="O126" s="228"/>
      <c r="P126" s="228"/>
      <c r="Q126" s="228"/>
      <c r="R126" s="228"/>
      <c r="S126" s="228"/>
      <c r="T126" s="229"/>
      <c r="AT126" s="230" t="s">
        <v>173</v>
      </c>
      <c r="AU126" s="230" t="s">
        <v>180</v>
      </c>
      <c r="AV126" s="12" t="s">
        <v>83</v>
      </c>
      <c r="AW126" s="12" t="s">
        <v>39</v>
      </c>
      <c r="AX126" s="12" t="s">
        <v>25</v>
      </c>
      <c r="AY126" s="230" t="s">
        <v>162</v>
      </c>
    </row>
    <row r="127" spans="2:65" s="1" customFormat="1" ht="16.5" customHeight="1">
      <c r="B127" s="42"/>
      <c r="C127" s="205" t="s">
        <v>265</v>
      </c>
      <c r="D127" s="205" t="s">
        <v>164</v>
      </c>
      <c r="E127" s="206" t="s">
        <v>367</v>
      </c>
      <c r="F127" s="207" t="s">
        <v>368</v>
      </c>
      <c r="G127" s="208" t="s">
        <v>188</v>
      </c>
      <c r="H127" s="209">
        <v>15.45</v>
      </c>
      <c r="I127" s="210"/>
      <c r="J127" s="211">
        <f>ROUND(I127*H127,2)</f>
        <v>0</v>
      </c>
      <c r="K127" s="207" t="s">
        <v>168</v>
      </c>
      <c r="L127" s="62"/>
      <c r="M127" s="212" t="s">
        <v>24</v>
      </c>
      <c r="N127" s="213" t="s">
        <v>46</v>
      </c>
      <c r="O127" s="43"/>
      <c r="P127" s="214">
        <f>O127*H127</f>
        <v>0</v>
      </c>
      <c r="Q127" s="214">
        <v>0</v>
      </c>
      <c r="R127" s="214">
        <f>Q127*H127</f>
        <v>0</v>
      </c>
      <c r="S127" s="214">
        <v>0</v>
      </c>
      <c r="T127" s="215">
        <f>S127*H127</f>
        <v>0</v>
      </c>
      <c r="AR127" s="25" t="s">
        <v>169</v>
      </c>
      <c r="AT127" s="25" t="s">
        <v>164</v>
      </c>
      <c r="AU127" s="25" t="s">
        <v>180</v>
      </c>
      <c r="AY127" s="25" t="s">
        <v>162</v>
      </c>
      <c r="BE127" s="216">
        <f>IF(N127="základní",J127,0)</f>
        <v>0</v>
      </c>
      <c r="BF127" s="216">
        <f>IF(N127="snížená",J127,0)</f>
        <v>0</v>
      </c>
      <c r="BG127" s="216">
        <f>IF(N127="zákl. přenesená",J127,0)</f>
        <v>0</v>
      </c>
      <c r="BH127" s="216">
        <f>IF(N127="sníž. přenesená",J127,0)</f>
        <v>0</v>
      </c>
      <c r="BI127" s="216">
        <f>IF(N127="nulová",J127,0)</f>
        <v>0</v>
      </c>
      <c r="BJ127" s="25" t="s">
        <v>25</v>
      </c>
      <c r="BK127" s="216">
        <f>ROUND(I127*H127,2)</f>
        <v>0</v>
      </c>
      <c r="BL127" s="25" t="s">
        <v>169</v>
      </c>
      <c r="BM127" s="25" t="s">
        <v>419</v>
      </c>
    </row>
    <row r="128" spans="2:65" s="1" customFormat="1" ht="27">
      <c r="B128" s="42"/>
      <c r="C128" s="64"/>
      <c r="D128" s="217" t="s">
        <v>171</v>
      </c>
      <c r="E128" s="64"/>
      <c r="F128" s="218" t="s">
        <v>370</v>
      </c>
      <c r="G128" s="64"/>
      <c r="H128" s="64"/>
      <c r="I128" s="174"/>
      <c r="J128" s="64"/>
      <c r="K128" s="64"/>
      <c r="L128" s="62"/>
      <c r="M128" s="255"/>
      <c r="N128" s="256"/>
      <c r="O128" s="256"/>
      <c r="P128" s="256"/>
      <c r="Q128" s="256"/>
      <c r="R128" s="256"/>
      <c r="S128" s="256"/>
      <c r="T128" s="257"/>
      <c r="AT128" s="25" t="s">
        <v>171</v>
      </c>
      <c r="AU128" s="25" t="s">
        <v>180</v>
      </c>
    </row>
    <row r="129" spans="2:12" s="1" customFormat="1" ht="6.95" customHeight="1">
      <c r="B129" s="57"/>
      <c r="C129" s="58"/>
      <c r="D129" s="58"/>
      <c r="E129" s="58"/>
      <c r="F129" s="58"/>
      <c r="G129" s="58"/>
      <c r="H129" s="58"/>
      <c r="I129" s="150"/>
      <c r="J129" s="58"/>
      <c r="K129" s="58"/>
      <c r="L129" s="62"/>
    </row>
  </sheetData>
  <sheetProtection algorithmName="SHA-512" hashValue="qwyG4BHPSJuoi/n//QF7rOgvdjd8ETND1KgtwEiYBWJ9XFrLOUPfc0HIE1otFG3RVWM03GBBhpV2rdn3CipeUQ==" saltValue="CLUXROudiQ/AFNzGAtPwqAuLnZ9IZBKhmpZjjR5QOUR8r0HuEvc21iKpt6dAUTVz01oM+Bl5xm7hwtKaqn7Wqw==" spinCount="100000" sheet="1" objects="1" scenarios="1" formatColumns="0" formatRows="0" autoFilter="0"/>
  <autoFilter ref="C86:K128"/>
  <mergeCells count="13">
    <mergeCell ref="E79:H79"/>
    <mergeCell ref="G1:H1"/>
    <mergeCell ref="L2:V2"/>
    <mergeCell ref="E49:H49"/>
    <mergeCell ref="E51:H51"/>
    <mergeCell ref="J55:J56"/>
    <mergeCell ref="E75:H75"/>
    <mergeCell ref="E77:H77"/>
    <mergeCell ref="E7:H7"/>
    <mergeCell ref="E9:H9"/>
    <mergeCell ref="E11:H11"/>
    <mergeCell ref="E26:H26"/>
    <mergeCell ref="E47:H47"/>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sheetPr>
    <pageSetUpPr fitToPage="1"/>
  </sheetPr>
  <dimension ref="A1:BR17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126</v>
      </c>
      <c r="G1" s="410" t="s">
        <v>127</v>
      </c>
      <c r="H1" s="410"/>
      <c r="I1" s="125"/>
      <c r="J1" s="124" t="s">
        <v>128</v>
      </c>
      <c r="K1" s="123" t="s">
        <v>129</v>
      </c>
      <c r="L1" s="124" t="s">
        <v>130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01"/>
      <c r="M2" s="401"/>
      <c r="N2" s="401"/>
      <c r="O2" s="401"/>
      <c r="P2" s="401"/>
      <c r="Q2" s="401"/>
      <c r="R2" s="401"/>
      <c r="S2" s="401"/>
      <c r="T2" s="401"/>
      <c r="U2" s="401"/>
      <c r="V2" s="401"/>
      <c r="AT2" s="25" t="s">
        <v>101</v>
      </c>
      <c r="AZ2" s="126" t="s">
        <v>193</v>
      </c>
      <c r="BA2" s="126" t="s">
        <v>24</v>
      </c>
      <c r="BB2" s="126" t="s">
        <v>24</v>
      </c>
      <c r="BC2" s="126" t="s">
        <v>371</v>
      </c>
      <c r="BD2" s="126" t="s">
        <v>83</v>
      </c>
    </row>
    <row r="3" spans="1:70" ht="6.95" customHeight="1">
      <c r="B3" s="26"/>
      <c r="C3" s="27"/>
      <c r="D3" s="27"/>
      <c r="E3" s="27"/>
      <c r="F3" s="27"/>
      <c r="G3" s="27"/>
      <c r="H3" s="27"/>
      <c r="I3" s="127"/>
      <c r="J3" s="27"/>
      <c r="K3" s="28"/>
      <c r="AT3" s="25" t="s">
        <v>83</v>
      </c>
      <c r="AZ3" s="126" t="s">
        <v>195</v>
      </c>
      <c r="BA3" s="126" t="s">
        <v>24</v>
      </c>
      <c r="BB3" s="126" t="s">
        <v>24</v>
      </c>
      <c r="BC3" s="126" t="s">
        <v>420</v>
      </c>
      <c r="BD3" s="126" t="s">
        <v>83</v>
      </c>
    </row>
    <row r="4" spans="1:70" ht="36.950000000000003" customHeight="1">
      <c r="B4" s="29"/>
      <c r="C4" s="30"/>
      <c r="D4" s="31" t="s">
        <v>134</v>
      </c>
      <c r="E4" s="30"/>
      <c r="F4" s="30"/>
      <c r="G4" s="30"/>
      <c r="H4" s="30"/>
      <c r="I4" s="128"/>
      <c r="J4" s="30"/>
      <c r="K4" s="32"/>
      <c r="M4" s="33" t="s">
        <v>12</v>
      </c>
      <c r="AT4" s="25" t="s">
        <v>6</v>
      </c>
      <c r="AZ4" s="126" t="s">
        <v>199</v>
      </c>
      <c r="BA4" s="126" t="s">
        <v>24</v>
      </c>
      <c r="BB4" s="126" t="s">
        <v>24</v>
      </c>
      <c r="BC4" s="126" t="s">
        <v>421</v>
      </c>
      <c r="BD4" s="126" t="s">
        <v>83</v>
      </c>
    </row>
    <row r="5" spans="1:70" ht="6.95" customHeight="1">
      <c r="B5" s="29"/>
      <c r="C5" s="30"/>
      <c r="D5" s="30"/>
      <c r="E5" s="30"/>
      <c r="F5" s="30"/>
      <c r="G5" s="30"/>
      <c r="H5" s="30"/>
      <c r="I5" s="128"/>
      <c r="J5" s="30"/>
      <c r="K5" s="32"/>
      <c r="AZ5" s="126" t="s">
        <v>203</v>
      </c>
      <c r="BA5" s="126" t="s">
        <v>24</v>
      </c>
      <c r="BB5" s="126" t="s">
        <v>24</v>
      </c>
      <c r="BC5" s="126" t="s">
        <v>422</v>
      </c>
      <c r="BD5" s="126" t="s">
        <v>83</v>
      </c>
    </row>
    <row r="6" spans="1:70">
      <c r="B6" s="29"/>
      <c r="C6" s="30"/>
      <c r="D6" s="38" t="s">
        <v>18</v>
      </c>
      <c r="E6" s="30"/>
      <c r="F6" s="30"/>
      <c r="G6" s="30"/>
      <c r="H6" s="30"/>
      <c r="I6" s="128"/>
      <c r="J6" s="30"/>
      <c r="K6" s="32"/>
      <c r="AZ6" s="126" t="s">
        <v>205</v>
      </c>
      <c r="BA6" s="126" t="s">
        <v>24</v>
      </c>
      <c r="BB6" s="126" t="s">
        <v>24</v>
      </c>
      <c r="BC6" s="126" t="s">
        <v>423</v>
      </c>
      <c r="BD6" s="126" t="s">
        <v>83</v>
      </c>
    </row>
    <row r="7" spans="1:70" ht="16.5" customHeight="1">
      <c r="B7" s="29"/>
      <c r="C7" s="30"/>
      <c r="D7" s="30"/>
      <c r="E7" s="402" t="str">
        <f>'Rekapitulace stavby'!K6</f>
        <v>Heřmanický potok - Svobodné Heřmanice, km 3,200-5,500</v>
      </c>
      <c r="F7" s="403"/>
      <c r="G7" s="403"/>
      <c r="H7" s="403"/>
      <c r="I7" s="128"/>
      <c r="J7" s="30"/>
      <c r="K7" s="32"/>
      <c r="AZ7" s="126" t="s">
        <v>207</v>
      </c>
      <c r="BA7" s="126" t="s">
        <v>24</v>
      </c>
      <c r="BB7" s="126" t="s">
        <v>24</v>
      </c>
      <c r="BC7" s="126" t="s">
        <v>424</v>
      </c>
      <c r="BD7" s="126" t="s">
        <v>83</v>
      </c>
    </row>
    <row r="8" spans="1:70">
      <c r="B8" s="29"/>
      <c r="C8" s="30"/>
      <c r="D8" s="38" t="s">
        <v>135</v>
      </c>
      <c r="E8" s="30"/>
      <c r="F8" s="30"/>
      <c r="G8" s="30"/>
      <c r="H8" s="30"/>
      <c r="I8" s="128"/>
      <c r="J8" s="30"/>
      <c r="K8" s="32"/>
      <c r="AZ8" s="126" t="s">
        <v>372</v>
      </c>
      <c r="BA8" s="126" t="s">
        <v>24</v>
      </c>
      <c r="BB8" s="126" t="s">
        <v>24</v>
      </c>
      <c r="BC8" s="126" t="s">
        <v>425</v>
      </c>
      <c r="BD8" s="126" t="s">
        <v>83</v>
      </c>
    </row>
    <row r="9" spans="1:70" s="1" customFormat="1" ht="16.5" customHeight="1">
      <c r="B9" s="42"/>
      <c r="C9" s="43"/>
      <c r="D9" s="43"/>
      <c r="E9" s="402" t="s">
        <v>374</v>
      </c>
      <c r="F9" s="404"/>
      <c r="G9" s="404"/>
      <c r="H9" s="404"/>
      <c r="I9" s="129"/>
      <c r="J9" s="43"/>
      <c r="K9" s="46"/>
      <c r="AZ9" s="126" t="s">
        <v>426</v>
      </c>
      <c r="BA9" s="126" t="s">
        <v>24</v>
      </c>
      <c r="BB9" s="126" t="s">
        <v>24</v>
      </c>
      <c r="BC9" s="126" t="s">
        <v>427</v>
      </c>
      <c r="BD9" s="126" t="s">
        <v>83</v>
      </c>
    </row>
    <row r="10" spans="1:70" s="1" customFormat="1">
      <c r="B10" s="42"/>
      <c r="C10" s="43"/>
      <c r="D10" s="38" t="s">
        <v>137</v>
      </c>
      <c r="E10" s="43"/>
      <c r="F10" s="43"/>
      <c r="G10" s="43"/>
      <c r="H10" s="43"/>
      <c r="I10" s="129"/>
      <c r="J10" s="43"/>
      <c r="K10" s="46"/>
      <c r="AZ10" s="126" t="s">
        <v>211</v>
      </c>
      <c r="BA10" s="126" t="s">
        <v>24</v>
      </c>
      <c r="BB10" s="126" t="s">
        <v>24</v>
      </c>
      <c r="BC10" s="126" t="s">
        <v>428</v>
      </c>
      <c r="BD10" s="126" t="s">
        <v>83</v>
      </c>
    </row>
    <row r="11" spans="1:70" s="1" customFormat="1" ht="36.950000000000003" customHeight="1">
      <c r="B11" s="42"/>
      <c r="C11" s="43"/>
      <c r="D11" s="43"/>
      <c r="E11" s="405" t="s">
        <v>429</v>
      </c>
      <c r="F11" s="404"/>
      <c r="G11" s="404"/>
      <c r="H11" s="404"/>
      <c r="I11" s="129"/>
      <c r="J11" s="43"/>
      <c r="K11" s="46"/>
    </row>
    <row r="12" spans="1:70" s="1" customFormat="1" ht="13.5">
      <c r="B12" s="42"/>
      <c r="C12" s="43"/>
      <c r="D12" s="43"/>
      <c r="E12" s="43"/>
      <c r="F12" s="43"/>
      <c r="G12" s="43"/>
      <c r="H12" s="43"/>
      <c r="I12" s="129"/>
      <c r="J12" s="43"/>
      <c r="K12" s="46"/>
    </row>
    <row r="13" spans="1:70" s="1" customFormat="1" ht="14.45" customHeight="1">
      <c r="B13" s="42"/>
      <c r="C13" s="43"/>
      <c r="D13" s="38" t="s">
        <v>21</v>
      </c>
      <c r="E13" s="43"/>
      <c r="F13" s="36" t="s">
        <v>24</v>
      </c>
      <c r="G13" s="43"/>
      <c r="H13" s="43"/>
      <c r="I13" s="130" t="s">
        <v>23</v>
      </c>
      <c r="J13" s="36" t="s">
        <v>24</v>
      </c>
      <c r="K13" s="46"/>
    </row>
    <row r="14" spans="1:70" s="1" customFormat="1" ht="14.45" customHeight="1">
      <c r="B14" s="42"/>
      <c r="C14" s="43"/>
      <c r="D14" s="38" t="s">
        <v>26</v>
      </c>
      <c r="E14" s="43"/>
      <c r="F14" s="36" t="s">
        <v>27</v>
      </c>
      <c r="G14" s="43"/>
      <c r="H14" s="43"/>
      <c r="I14" s="130" t="s">
        <v>28</v>
      </c>
      <c r="J14" s="131" t="str">
        <f>'Rekapitulace stavby'!AN8</f>
        <v>28. 1. 2016</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30" t="s">
        <v>34</v>
      </c>
      <c r="J17" s="36" t="str">
        <f>IF('Rekapitulace stavby'!AN11="","",'Rekapitulace stavby'!AN11)</f>
        <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35</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34</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37</v>
      </c>
      <c r="E22" s="43"/>
      <c r="F22" s="43"/>
      <c r="G22" s="43"/>
      <c r="H22" s="43"/>
      <c r="I22" s="130" t="s">
        <v>33</v>
      </c>
      <c r="J22" s="36" t="s">
        <v>24</v>
      </c>
      <c r="K22" s="46"/>
    </row>
    <row r="23" spans="2:11" s="1" customFormat="1" ht="18" customHeight="1">
      <c r="B23" s="42"/>
      <c r="C23" s="43"/>
      <c r="D23" s="43"/>
      <c r="E23" s="36" t="s">
        <v>38</v>
      </c>
      <c r="F23" s="43"/>
      <c r="G23" s="43"/>
      <c r="H23" s="43"/>
      <c r="I23" s="130" t="s">
        <v>34</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40</v>
      </c>
      <c r="E25" s="43"/>
      <c r="F25" s="43"/>
      <c r="G25" s="43"/>
      <c r="H25" s="43"/>
      <c r="I25" s="129"/>
      <c r="J25" s="43"/>
      <c r="K25" s="46"/>
    </row>
    <row r="26" spans="2:11" s="7" customFormat="1" ht="16.5" customHeight="1">
      <c r="B26" s="132"/>
      <c r="C26" s="133"/>
      <c r="D26" s="133"/>
      <c r="E26" s="367" t="s">
        <v>24</v>
      </c>
      <c r="F26" s="367"/>
      <c r="G26" s="367"/>
      <c r="H26" s="36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41</v>
      </c>
      <c r="E29" s="43"/>
      <c r="F29" s="43"/>
      <c r="G29" s="43"/>
      <c r="H29" s="43"/>
      <c r="I29" s="129"/>
      <c r="J29" s="139">
        <f>ROUND(J87,2)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43</v>
      </c>
      <c r="G31" s="43"/>
      <c r="H31" s="43"/>
      <c r="I31" s="140" t="s">
        <v>42</v>
      </c>
      <c r="J31" s="47" t="s">
        <v>44</v>
      </c>
      <c r="K31" s="46"/>
    </row>
    <row r="32" spans="2:11" s="1" customFormat="1" ht="14.45" customHeight="1">
      <c r="B32" s="42"/>
      <c r="C32" s="43"/>
      <c r="D32" s="50" t="s">
        <v>45</v>
      </c>
      <c r="E32" s="50" t="s">
        <v>46</v>
      </c>
      <c r="F32" s="141">
        <f>ROUND(SUM(BE87:BE176), 2)</f>
        <v>0</v>
      </c>
      <c r="G32" s="43"/>
      <c r="H32" s="43"/>
      <c r="I32" s="142">
        <v>0.21</v>
      </c>
      <c r="J32" s="141">
        <f>ROUND(ROUND((SUM(BE87:BE176)), 2)*I32, 2)</f>
        <v>0</v>
      </c>
      <c r="K32" s="46"/>
    </row>
    <row r="33" spans="2:11" s="1" customFormat="1" ht="14.45" customHeight="1">
      <c r="B33" s="42"/>
      <c r="C33" s="43"/>
      <c r="D33" s="43"/>
      <c r="E33" s="50" t="s">
        <v>47</v>
      </c>
      <c r="F33" s="141">
        <f>ROUND(SUM(BF87:BF176), 2)</f>
        <v>0</v>
      </c>
      <c r="G33" s="43"/>
      <c r="H33" s="43"/>
      <c r="I33" s="142">
        <v>0.15</v>
      </c>
      <c r="J33" s="141">
        <f>ROUND(ROUND((SUM(BF87:BF176)), 2)*I33, 2)</f>
        <v>0</v>
      </c>
      <c r="K33" s="46"/>
    </row>
    <row r="34" spans="2:11" s="1" customFormat="1" ht="14.45" hidden="1" customHeight="1">
      <c r="B34" s="42"/>
      <c r="C34" s="43"/>
      <c r="D34" s="43"/>
      <c r="E34" s="50" t="s">
        <v>48</v>
      </c>
      <c r="F34" s="141">
        <f>ROUND(SUM(BG87:BG176), 2)</f>
        <v>0</v>
      </c>
      <c r="G34" s="43"/>
      <c r="H34" s="43"/>
      <c r="I34" s="142">
        <v>0.21</v>
      </c>
      <c r="J34" s="141">
        <v>0</v>
      </c>
      <c r="K34" s="46"/>
    </row>
    <row r="35" spans="2:11" s="1" customFormat="1" ht="14.45" hidden="1" customHeight="1">
      <c r="B35" s="42"/>
      <c r="C35" s="43"/>
      <c r="D35" s="43"/>
      <c r="E35" s="50" t="s">
        <v>49</v>
      </c>
      <c r="F35" s="141">
        <f>ROUND(SUM(BH87:BH176), 2)</f>
        <v>0</v>
      </c>
      <c r="G35" s="43"/>
      <c r="H35" s="43"/>
      <c r="I35" s="142">
        <v>0.15</v>
      </c>
      <c r="J35" s="141">
        <v>0</v>
      </c>
      <c r="K35" s="46"/>
    </row>
    <row r="36" spans="2:11" s="1" customFormat="1" ht="14.45" hidden="1" customHeight="1">
      <c r="B36" s="42"/>
      <c r="C36" s="43"/>
      <c r="D36" s="43"/>
      <c r="E36" s="50" t="s">
        <v>50</v>
      </c>
      <c r="F36" s="141">
        <f>ROUND(SUM(BI87:BI176),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51</v>
      </c>
      <c r="E38" s="80"/>
      <c r="F38" s="80"/>
      <c r="G38" s="145" t="s">
        <v>52</v>
      </c>
      <c r="H38" s="146" t="s">
        <v>53</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139</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02" t="str">
        <f>E7</f>
        <v>Heřmanický potok - Svobodné Heřmanice, km 3,200-5,500</v>
      </c>
      <c r="F47" s="403"/>
      <c r="G47" s="403"/>
      <c r="H47" s="403"/>
      <c r="I47" s="129"/>
      <c r="J47" s="43"/>
      <c r="K47" s="46"/>
    </row>
    <row r="48" spans="2:11">
      <c r="B48" s="29"/>
      <c r="C48" s="38" t="s">
        <v>135</v>
      </c>
      <c r="D48" s="30"/>
      <c r="E48" s="30"/>
      <c r="F48" s="30"/>
      <c r="G48" s="30"/>
      <c r="H48" s="30"/>
      <c r="I48" s="128"/>
      <c r="J48" s="30"/>
      <c r="K48" s="32"/>
    </row>
    <row r="49" spans="2:47" s="1" customFormat="1" ht="16.5" customHeight="1">
      <c r="B49" s="42"/>
      <c r="C49" s="43"/>
      <c r="D49" s="43"/>
      <c r="E49" s="402" t="s">
        <v>374</v>
      </c>
      <c r="F49" s="404"/>
      <c r="G49" s="404"/>
      <c r="H49" s="404"/>
      <c r="I49" s="129"/>
      <c r="J49" s="43"/>
      <c r="K49" s="46"/>
    </row>
    <row r="50" spans="2:47" s="1" customFormat="1" ht="14.45" customHeight="1">
      <c r="B50" s="42"/>
      <c r="C50" s="38" t="s">
        <v>137</v>
      </c>
      <c r="D50" s="43"/>
      <c r="E50" s="43"/>
      <c r="F50" s="43"/>
      <c r="G50" s="43"/>
      <c r="H50" s="43"/>
      <c r="I50" s="129"/>
      <c r="J50" s="43"/>
      <c r="K50" s="46"/>
    </row>
    <row r="51" spans="2:47" s="1" customFormat="1" ht="17.25" customHeight="1">
      <c r="B51" s="42"/>
      <c r="C51" s="43"/>
      <c r="D51" s="43"/>
      <c r="E51" s="405" t="str">
        <f>E11</f>
        <v>03 - SO2_Soupis prací - podélné opevnění</v>
      </c>
      <c r="F51" s="404"/>
      <c r="G51" s="404"/>
      <c r="H51" s="404"/>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 xml:space="preserve"> </v>
      </c>
      <c r="G53" s="43"/>
      <c r="H53" s="43"/>
      <c r="I53" s="130" t="s">
        <v>28</v>
      </c>
      <c r="J53" s="131" t="str">
        <f>IF(J14="","",J14)</f>
        <v>28. 1. 2016</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 xml:space="preserve"> </v>
      </c>
      <c r="G55" s="43"/>
      <c r="H55" s="43"/>
      <c r="I55" s="130" t="s">
        <v>37</v>
      </c>
      <c r="J55" s="367" t="str">
        <f>E23</f>
        <v>Ing. Jana Palovská</v>
      </c>
      <c r="K55" s="46"/>
    </row>
    <row r="56" spans="2:47" s="1" customFormat="1" ht="14.45" customHeight="1">
      <c r="B56" s="42"/>
      <c r="C56" s="38" t="s">
        <v>35</v>
      </c>
      <c r="D56" s="43"/>
      <c r="E56" s="43"/>
      <c r="F56" s="36" t="str">
        <f>IF(E20="","",E20)</f>
        <v/>
      </c>
      <c r="G56" s="43"/>
      <c r="H56" s="43"/>
      <c r="I56" s="129"/>
      <c r="J56" s="406"/>
      <c r="K56" s="46"/>
    </row>
    <row r="57" spans="2:47" s="1" customFormat="1" ht="10.35" customHeight="1">
      <c r="B57" s="42"/>
      <c r="C57" s="43"/>
      <c r="D57" s="43"/>
      <c r="E57" s="43"/>
      <c r="F57" s="43"/>
      <c r="G57" s="43"/>
      <c r="H57" s="43"/>
      <c r="I57" s="129"/>
      <c r="J57" s="43"/>
      <c r="K57" s="46"/>
    </row>
    <row r="58" spans="2:47" s="1" customFormat="1" ht="29.25" customHeight="1">
      <c r="B58" s="42"/>
      <c r="C58" s="155" t="s">
        <v>140</v>
      </c>
      <c r="D58" s="143"/>
      <c r="E58" s="143"/>
      <c r="F58" s="143"/>
      <c r="G58" s="143"/>
      <c r="H58" s="143"/>
      <c r="I58" s="156"/>
      <c r="J58" s="157" t="s">
        <v>141</v>
      </c>
      <c r="K58" s="158"/>
    </row>
    <row r="59" spans="2:47" s="1" customFormat="1" ht="10.35" customHeight="1">
      <c r="B59" s="42"/>
      <c r="C59" s="43"/>
      <c r="D59" s="43"/>
      <c r="E59" s="43"/>
      <c r="F59" s="43"/>
      <c r="G59" s="43"/>
      <c r="H59" s="43"/>
      <c r="I59" s="129"/>
      <c r="J59" s="43"/>
      <c r="K59" s="46"/>
    </row>
    <row r="60" spans="2:47" s="1" customFormat="1" ht="29.25" customHeight="1">
      <c r="B60" s="42"/>
      <c r="C60" s="159" t="s">
        <v>142</v>
      </c>
      <c r="D60" s="43"/>
      <c r="E60" s="43"/>
      <c r="F60" s="43"/>
      <c r="G60" s="43"/>
      <c r="H60" s="43"/>
      <c r="I60" s="129"/>
      <c r="J60" s="139">
        <f>J87</f>
        <v>0</v>
      </c>
      <c r="K60" s="46"/>
      <c r="AU60" s="25" t="s">
        <v>143</v>
      </c>
    </row>
    <row r="61" spans="2:47" s="8" customFormat="1" ht="24.95" customHeight="1">
      <c r="B61" s="160"/>
      <c r="C61" s="161"/>
      <c r="D61" s="162" t="s">
        <v>144</v>
      </c>
      <c r="E61" s="163"/>
      <c r="F61" s="163"/>
      <c r="G61" s="163"/>
      <c r="H61" s="163"/>
      <c r="I61" s="164"/>
      <c r="J61" s="165">
        <f>J88</f>
        <v>0</v>
      </c>
      <c r="K61" s="166"/>
    </row>
    <row r="62" spans="2:47" s="9" customFormat="1" ht="19.899999999999999" customHeight="1">
      <c r="B62" s="167"/>
      <c r="C62" s="168"/>
      <c r="D62" s="169" t="s">
        <v>145</v>
      </c>
      <c r="E62" s="170"/>
      <c r="F62" s="170"/>
      <c r="G62" s="170"/>
      <c r="H62" s="170"/>
      <c r="I62" s="171"/>
      <c r="J62" s="172">
        <f>J89</f>
        <v>0</v>
      </c>
      <c r="K62" s="173"/>
    </row>
    <row r="63" spans="2:47" s="9" customFormat="1" ht="19.899999999999999" customHeight="1">
      <c r="B63" s="167"/>
      <c r="C63" s="168"/>
      <c r="D63" s="169" t="s">
        <v>214</v>
      </c>
      <c r="E63" s="170"/>
      <c r="F63" s="170"/>
      <c r="G63" s="170"/>
      <c r="H63" s="170"/>
      <c r="I63" s="171"/>
      <c r="J63" s="172">
        <f>J158</f>
        <v>0</v>
      </c>
      <c r="K63" s="173"/>
    </row>
    <row r="64" spans="2:47" s="9" customFormat="1" ht="19.899999999999999" customHeight="1">
      <c r="B64" s="167"/>
      <c r="C64" s="168"/>
      <c r="D64" s="169" t="s">
        <v>430</v>
      </c>
      <c r="E64" s="170"/>
      <c r="F64" s="170"/>
      <c r="G64" s="170"/>
      <c r="H64" s="170"/>
      <c r="I64" s="171"/>
      <c r="J64" s="172">
        <f>J165</f>
        <v>0</v>
      </c>
      <c r="K64" s="173"/>
    </row>
    <row r="65" spans="2:12" s="9" customFormat="1" ht="19.899999999999999" customHeight="1">
      <c r="B65" s="167"/>
      <c r="C65" s="168"/>
      <c r="D65" s="169" t="s">
        <v>431</v>
      </c>
      <c r="E65" s="170"/>
      <c r="F65" s="170"/>
      <c r="G65" s="170"/>
      <c r="H65" s="170"/>
      <c r="I65" s="171"/>
      <c r="J65" s="172">
        <f>J174</f>
        <v>0</v>
      </c>
      <c r="K65" s="173"/>
    </row>
    <row r="66" spans="2:12" s="1" customFormat="1" ht="21.75" customHeight="1">
      <c r="B66" s="42"/>
      <c r="C66" s="43"/>
      <c r="D66" s="43"/>
      <c r="E66" s="43"/>
      <c r="F66" s="43"/>
      <c r="G66" s="43"/>
      <c r="H66" s="43"/>
      <c r="I66" s="129"/>
      <c r="J66" s="43"/>
      <c r="K66" s="46"/>
    </row>
    <row r="67" spans="2:12" s="1" customFormat="1" ht="6.95" customHeight="1">
      <c r="B67" s="57"/>
      <c r="C67" s="58"/>
      <c r="D67" s="58"/>
      <c r="E67" s="58"/>
      <c r="F67" s="58"/>
      <c r="G67" s="58"/>
      <c r="H67" s="58"/>
      <c r="I67" s="150"/>
      <c r="J67" s="58"/>
      <c r="K67" s="59"/>
    </row>
    <row r="71" spans="2:12" s="1" customFormat="1" ht="6.95" customHeight="1">
      <c r="B71" s="60"/>
      <c r="C71" s="61"/>
      <c r="D71" s="61"/>
      <c r="E71" s="61"/>
      <c r="F71" s="61"/>
      <c r="G71" s="61"/>
      <c r="H71" s="61"/>
      <c r="I71" s="153"/>
      <c r="J71" s="61"/>
      <c r="K71" s="61"/>
      <c r="L71" s="62"/>
    </row>
    <row r="72" spans="2:12" s="1" customFormat="1" ht="36.950000000000003" customHeight="1">
      <c r="B72" s="42"/>
      <c r="C72" s="63" t="s">
        <v>146</v>
      </c>
      <c r="D72" s="64"/>
      <c r="E72" s="64"/>
      <c r="F72" s="64"/>
      <c r="G72" s="64"/>
      <c r="H72" s="64"/>
      <c r="I72" s="174"/>
      <c r="J72" s="64"/>
      <c r="K72" s="64"/>
      <c r="L72" s="62"/>
    </row>
    <row r="73" spans="2:12" s="1" customFormat="1" ht="6.95" customHeight="1">
      <c r="B73" s="42"/>
      <c r="C73" s="64"/>
      <c r="D73" s="64"/>
      <c r="E73" s="64"/>
      <c r="F73" s="64"/>
      <c r="G73" s="64"/>
      <c r="H73" s="64"/>
      <c r="I73" s="174"/>
      <c r="J73" s="64"/>
      <c r="K73" s="64"/>
      <c r="L73" s="62"/>
    </row>
    <row r="74" spans="2:12" s="1" customFormat="1" ht="14.45" customHeight="1">
      <c r="B74" s="42"/>
      <c r="C74" s="66" t="s">
        <v>18</v>
      </c>
      <c r="D74" s="64"/>
      <c r="E74" s="64"/>
      <c r="F74" s="64"/>
      <c r="G74" s="64"/>
      <c r="H74" s="64"/>
      <c r="I74" s="174"/>
      <c r="J74" s="64"/>
      <c r="K74" s="64"/>
      <c r="L74" s="62"/>
    </row>
    <row r="75" spans="2:12" s="1" customFormat="1" ht="16.5" customHeight="1">
      <c r="B75" s="42"/>
      <c r="C75" s="64"/>
      <c r="D75" s="64"/>
      <c r="E75" s="407" t="str">
        <f>E7</f>
        <v>Heřmanický potok - Svobodné Heřmanice, km 3,200-5,500</v>
      </c>
      <c r="F75" s="408"/>
      <c r="G75" s="408"/>
      <c r="H75" s="408"/>
      <c r="I75" s="174"/>
      <c r="J75" s="64"/>
      <c r="K75" s="64"/>
      <c r="L75" s="62"/>
    </row>
    <row r="76" spans="2:12">
      <c r="B76" s="29"/>
      <c r="C76" s="66" t="s">
        <v>135</v>
      </c>
      <c r="D76" s="175"/>
      <c r="E76" s="175"/>
      <c r="F76" s="175"/>
      <c r="G76" s="175"/>
      <c r="H76" s="175"/>
      <c r="J76" s="175"/>
      <c r="K76" s="175"/>
      <c r="L76" s="176"/>
    </row>
    <row r="77" spans="2:12" s="1" customFormat="1" ht="16.5" customHeight="1">
      <c r="B77" s="42"/>
      <c r="C77" s="64"/>
      <c r="D77" s="64"/>
      <c r="E77" s="407" t="s">
        <v>374</v>
      </c>
      <c r="F77" s="409"/>
      <c r="G77" s="409"/>
      <c r="H77" s="409"/>
      <c r="I77" s="174"/>
      <c r="J77" s="64"/>
      <c r="K77" s="64"/>
      <c r="L77" s="62"/>
    </row>
    <row r="78" spans="2:12" s="1" customFormat="1" ht="14.45" customHeight="1">
      <c r="B78" s="42"/>
      <c r="C78" s="66" t="s">
        <v>137</v>
      </c>
      <c r="D78" s="64"/>
      <c r="E78" s="64"/>
      <c r="F78" s="64"/>
      <c r="G78" s="64"/>
      <c r="H78" s="64"/>
      <c r="I78" s="174"/>
      <c r="J78" s="64"/>
      <c r="K78" s="64"/>
      <c r="L78" s="62"/>
    </row>
    <row r="79" spans="2:12" s="1" customFormat="1" ht="17.25" customHeight="1">
      <c r="B79" s="42"/>
      <c r="C79" s="64"/>
      <c r="D79" s="64"/>
      <c r="E79" s="378" t="str">
        <f>E11</f>
        <v>03 - SO2_Soupis prací - podélné opevnění</v>
      </c>
      <c r="F79" s="409"/>
      <c r="G79" s="409"/>
      <c r="H79" s="409"/>
      <c r="I79" s="174"/>
      <c r="J79" s="64"/>
      <c r="K79" s="64"/>
      <c r="L79" s="62"/>
    </row>
    <row r="80" spans="2:12" s="1" customFormat="1" ht="6.95" customHeight="1">
      <c r="B80" s="42"/>
      <c r="C80" s="64"/>
      <c r="D80" s="64"/>
      <c r="E80" s="64"/>
      <c r="F80" s="64"/>
      <c r="G80" s="64"/>
      <c r="H80" s="64"/>
      <c r="I80" s="174"/>
      <c r="J80" s="64"/>
      <c r="K80" s="64"/>
      <c r="L80" s="62"/>
    </row>
    <row r="81" spans="2:65" s="1" customFormat="1" ht="18" customHeight="1">
      <c r="B81" s="42"/>
      <c r="C81" s="66" t="s">
        <v>26</v>
      </c>
      <c r="D81" s="64"/>
      <c r="E81" s="64"/>
      <c r="F81" s="177" t="str">
        <f>F14</f>
        <v xml:space="preserve"> </v>
      </c>
      <c r="G81" s="64"/>
      <c r="H81" s="64"/>
      <c r="I81" s="178" t="s">
        <v>28</v>
      </c>
      <c r="J81" s="74" t="str">
        <f>IF(J14="","",J14)</f>
        <v>28. 1. 2016</v>
      </c>
      <c r="K81" s="64"/>
      <c r="L81" s="62"/>
    </row>
    <row r="82" spans="2:65" s="1" customFormat="1" ht="6.95" customHeight="1">
      <c r="B82" s="42"/>
      <c r="C82" s="64"/>
      <c r="D82" s="64"/>
      <c r="E82" s="64"/>
      <c r="F82" s="64"/>
      <c r="G82" s="64"/>
      <c r="H82" s="64"/>
      <c r="I82" s="174"/>
      <c r="J82" s="64"/>
      <c r="K82" s="64"/>
      <c r="L82" s="62"/>
    </row>
    <row r="83" spans="2:65" s="1" customFormat="1">
      <c r="B83" s="42"/>
      <c r="C83" s="66" t="s">
        <v>32</v>
      </c>
      <c r="D83" s="64"/>
      <c r="E83" s="64"/>
      <c r="F83" s="177" t="str">
        <f>E17</f>
        <v xml:space="preserve"> </v>
      </c>
      <c r="G83" s="64"/>
      <c r="H83" s="64"/>
      <c r="I83" s="178" t="s">
        <v>37</v>
      </c>
      <c r="J83" s="177" t="str">
        <f>E23</f>
        <v>Ing. Jana Palovská</v>
      </c>
      <c r="K83" s="64"/>
      <c r="L83" s="62"/>
    </row>
    <row r="84" spans="2:65" s="1" customFormat="1" ht="14.45" customHeight="1">
      <c r="B84" s="42"/>
      <c r="C84" s="66" t="s">
        <v>35</v>
      </c>
      <c r="D84" s="64"/>
      <c r="E84" s="64"/>
      <c r="F84" s="177" t="str">
        <f>IF(E20="","",E20)</f>
        <v/>
      </c>
      <c r="G84" s="64"/>
      <c r="H84" s="64"/>
      <c r="I84" s="174"/>
      <c r="J84" s="64"/>
      <c r="K84" s="64"/>
      <c r="L84" s="62"/>
    </row>
    <row r="85" spans="2:65" s="1" customFormat="1" ht="10.35" customHeight="1">
      <c r="B85" s="42"/>
      <c r="C85" s="64"/>
      <c r="D85" s="64"/>
      <c r="E85" s="64"/>
      <c r="F85" s="64"/>
      <c r="G85" s="64"/>
      <c r="H85" s="64"/>
      <c r="I85" s="174"/>
      <c r="J85" s="64"/>
      <c r="K85" s="64"/>
      <c r="L85" s="62"/>
    </row>
    <row r="86" spans="2:65" s="10" customFormat="1" ht="29.25" customHeight="1">
      <c r="B86" s="179"/>
      <c r="C86" s="180" t="s">
        <v>147</v>
      </c>
      <c r="D86" s="181" t="s">
        <v>60</v>
      </c>
      <c r="E86" s="181" t="s">
        <v>56</v>
      </c>
      <c r="F86" s="181" t="s">
        <v>148</v>
      </c>
      <c r="G86" s="181" t="s">
        <v>149</v>
      </c>
      <c r="H86" s="181" t="s">
        <v>150</v>
      </c>
      <c r="I86" s="182" t="s">
        <v>151</v>
      </c>
      <c r="J86" s="181" t="s">
        <v>141</v>
      </c>
      <c r="K86" s="183" t="s">
        <v>152</v>
      </c>
      <c r="L86" s="184"/>
      <c r="M86" s="82" t="s">
        <v>153</v>
      </c>
      <c r="N86" s="83" t="s">
        <v>45</v>
      </c>
      <c r="O86" s="83" t="s">
        <v>154</v>
      </c>
      <c r="P86" s="83" t="s">
        <v>155</v>
      </c>
      <c r="Q86" s="83" t="s">
        <v>156</v>
      </c>
      <c r="R86" s="83" t="s">
        <v>157</v>
      </c>
      <c r="S86" s="83" t="s">
        <v>158</v>
      </c>
      <c r="T86" s="84" t="s">
        <v>159</v>
      </c>
    </row>
    <row r="87" spans="2:65" s="1" customFormat="1" ht="29.25" customHeight="1">
      <c r="B87" s="42"/>
      <c r="C87" s="88" t="s">
        <v>142</v>
      </c>
      <c r="D87" s="64"/>
      <c r="E87" s="64"/>
      <c r="F87" s="64"/>
      <c r="G87" s="64"/>
      <c r="H87" s="64"/>
      <c r="I87" s="174"/>
      <c r="J87" s="185">
        <f>BK87</f>
        <v>0</v>
      </c>
      <c r="K87" s="64"/>
      <c r="L87" s="62"/>
      <c r="M87" s="85"/>
      <c r="N87" s="86"/>
      <c r="O87" s="86"/>
      <c r="P87" s="186">
        <f>P88</f>
        <v>0</v>
      </c>
      <c r="Q87" s="86"/>
      <c r="R87" s="186">
        <f>R88</f>
        <v>441.75098639999999</v>
      </c>
      <c r="S87" s="86"/>
      <c r="T87" s="187">
        <f>T88</f>
        <v>0</v>
      </c>
      <c r="AT87" s="25" t="s">
        <v>74</v>
      </c>
      <c r="AU87" s="25" t="s">
        <v>143</v>
      </c>
      <c r="BK87" s="188">
        <f>BK88</f>
        <v>0</v>
      </c>
    </row>
    <row r="88" spans="2:65" s="11" customFormat="1" ht="37.35" customHeight="1">
      <c r="B88" s="189"/>
      <c r="C88" s="190"/>
      <c r="D88" s="191" t="s">
        <v>74</v>
      </c>
      <c r="E88" s="192" t="s">
        <v>160</v>
      </c>
      <c r="F88" s="192" t="s">
        <v>161</v>
      </c>
      <c r="G88" s="190"/>
      <c r="H88" s="190"/>
      <c r="I88" s="193"/>
      <c r="J88" s="194">
        <f>BK88</f>
        <v>0</v>
      </c>
      <c r="K88" s="190"/>
      <c r="L88" s="195"/>
      <c r="M88" s="196"/>
      <c r="N88" s="197"/>
      <c r="O88" s="197"/>
      <c r="P88" s="198">
        <f>P89+P158+P165+P174</f>
        <v>0</v>
      </c>
      <c r="Q88" s="197"/>
      <c r="R88" s="198">
        <f>R89+R158+R165+R174</f>
        <v>441.75098639999999</v>
      </c>
      <c r="S88" s="197"/>
      <c r="T88" s="199">
        <f>T89+T158+T165+T174</f>
        <v>0</v>
      </c>
      <c r="AR88" s="200" t="s">
        <v>25</v>
      </c>
      <c r="AT88" s="201" t="s">
        <v>74</v>
      </c>
      <c r="AU88" s="201" t="s">
        <v>75</v>
      </c>
      <c r="AY88" s="200" t="s">
        <v>162</v>
      </c>
      <c r="BK88" s="202">
        <f>BK89+BK158+BK165+BK174</f>
        <v>0</v>
      </c>
    </row>
    <row r="89" spans="2:65" s="11" customFormat="1" ht="19.899999999999999" customHeight="1">
      <c r="B89" s="189"/>
      <c r="C89" s="190"/>
      <c r="D89" s="191" t="s">
        <v>74</v>
      </c>
      <c r="E89" s="203" t="s">
        <v>25</v>
      </c>
      <c r="F89" s="203" t="s">
        <v>163</v>
      </c>
      <c r="G89" s="190"/>
      <c r="H89" s="190"/>
      <c r="I89" s="193"/>
      <c r="J89" s="204">
        <f>BK89</f>
        <v>0</v>
      </c>
      <c r="K89" s="190"/>
      <c r="L89" s="195"/>
      <c r="M89" s="196"/>
      <c r="N89" s="197"/>
      <c r="O89" s="197"/>
      <c r="P89" s="198">
        <f>SUM(P90:P157)</f>
        <v>0</v>
      </c>
      <c r="Q89" s="197"/>
      <c r="R89" s="198">
        <f>SUM(R90:R157)</f>
        <v>7.5079999999999999E-3</v>
      </c>
      <c r="S89" s="197"/>
      <c r="T89" s="199">
        <f>SUM(T90:T157)</f>
        <v>0</v>
      </c>
      <c r="AR89" s="200" t="s">
        <v>25</v>
      </c>
      <c r="AT89" s="201" t="s">
        <v>74</v>
      </c>
      <c r="AU89" s="201" t="s">
        <v>25</v>
      </c>
      <c r="AY89" s="200" t="s">
        <v>162</v>
      </c>
      <c r="BK89" s="202">
        <f>SUM(BK90:BK157)</f>
        <v>0</v>
      </c>
    </row>
    <row r="90" spans="2:65" s="1" customFormat="1" ht="25.5" customHeight="1">
      <c r="B90" s="42"/>
      <c r="C90" s="205" t="s">
        <v>25</v>
      </c>
      <c r="D90" s="205" t="s">
        <v>164</v>
      </c>
      <c r="E90" s="206" t="s">
        <v>217</v>
      </c>
      <c r="F90" s="207" t="s">
        <v>218</v>
      </c>
      <c r="G90" s="208" t="s">
        <v>219</v>
      </c>
      <c r="H90" s="209">
        <v>9</v>
      </c>
      <c r="I90" s="210"/>
      <c r="J90" s="211">
        <f>ROUND(I90*H90,2)</f>
        <v>0</v>
      </c>
      <c r="K90" s="207" t="s">
        <v>168</v>
      </c>
      <c r="L90" s="62"/>
      <c r="M90" s="212" t="s">
        <v>24</v>
      </c>
      <c r="N90" s="213" t="s">
        <v>46</v>
      </c>
      <c r="O90" s="43"/>
      <c r="P90" s="214">
        <f>O90*H90</f>
        <v>0</v>
      </c>
      <c r="Q90" s="214">
        <v>0</v>
      </c>
      <c r="R90" s="214">
        <f>Q90*H90</f>
        <v>0</v>
      </c>
      <c r="S90" s="214">
        <v>0</v>
      </c>
      <c r="T90" s="215">
        <f>S90*H90</f>
        <v>0</v>
      </c>
      <c r="AR90" s="25" t="s">
        <v>169</v>
      </c>
      <c r="AT90" s="25" t="s">
        <v>164</v>
      </c>
      <c r="AU90" s="25" t="s">
        <v>83</v>
      </c>
      <c r="AY90" s="25" t="s">
        <v>162</v>
      </c>
      <c r="BE90" s="216">
        <f>IF(N90="základní",J90,0)</f>
        <v>0</v>
      </c>
      <c r="BF90" s="216">
        <f>IF(N90="snížená",J90,0)</f>
        <v>0</v>
      </c>
      <c r="BG90" s="216">
        <f>IF(N90="zákl. přenesená",J90,0)</f>
        <v>0</v>
      </c>
      <c r="BH90" s="216">
        <f>IF(N90="sníž. přenesená",J90,0)</f>
        <v>0</v>
      </c>
      <c r="BI90" s="216">
        <f>IF(N90="nulová",J90,0)</f>
        <v>0</v>
      </c>
      <c r="BJ90" s="25" t="s">
        <v>25</v>
      </c>
      <c r="BK90" s="216">
        <f>ROUND(I90*H90,2)</f>
        <v>0</v>
      </c>
      <c r="BL90" s="25" t="s">
        <v>169</v>
      </c>
      <c r="BM90" s="25" t="s">
        <v>432</v>
      </c>
    </row>
    <row r="91" spans="2:65" s="1" customFormat="1" ht="148.5">
      <c r="B91" s="42"/>
      <c r="C91" s="64"/>
      <c r="D91" s="217" t="s">
        <v>171</v>
      </c>
      <c r="E91" s="64"/>
      <c r="F91" s="218" t="s">
        <v>221</v>
      </c>
      <c r="G91" s="64"/>
      <c r="H91" s="64"/>
      <c r="I91" s="174"/>
      <c r="J91" s="64"/>
      <c r="K91" s="64"/>
      <c r="L91" s="62"/>
      <c r="M91" s="219"/>
      <c r="N91" s="43"/>
      <c r="O91" s="43"/>
      <c r="P91" s="43"/>
      <c r="Q91" s="43"/>
      <c r="R91" s="43"/>
      <c r="S91" s="43"/>
      <c r="T91" s="79"/>
      <c r="AT91" s="25" t="s">
        <v>171</v>
      </c>
      <c r="AU91" s="25" t="s">
        <v>83</v>
      </c>
    </row>
    <row r="92" spans="2:65" s="12" customFormat="1" ht="13.5">
      <c r="B92" s="220"/>
      <c r="C92" s="221"/>
      <c r="D92" s="217" t="s">
        <v>173</v>
      </c>
      <c r="E92" s="222" t="s">
        <v>24</v>
      </c>
      <c r="F92" s="223" t="s">
        <v>433</v>
      </c>
      <c r="G92" s="221"/>
      <c r="H92" s="224">
        <v>4</v>
      </c>
      <c r="I92" s="225"/>
      <c r="J92" s="221"/>
      <c r="K92" s="221"/>
      <c r="L92" s="226"/>
      <c r="M92" s="227"/>
      <c r="N92" s="228"/>
      <c r="O92" s="228"/>
      <c r="P92" s="228"/>
      <c r="Q92" s="228"/>
      <c r="R92" s="228"/>
      <c r="S92" s="228"/>
      <c r="T92" s="229"/>
      <c r="AT92" s="230" t="s">
        <v>173</v>
      </c>
      <c r="AU92" s="230" t="s">
        <v>83</v>
      </c>
      <c r="AV92" s="12" t="s">
        <v>83</v>
      </c>
      <c r="AW92" s="12" t="s">
        <v>39</v>
      </c>
      <c r="AX92" s="12" t="s">
        <v>75</v>
      </c>
      <c r="AY92" s="230" t="s">
        <v>162</v>
      </c>
    </row>
    <row r="93" spans="2:65" s="12" customFormat="1" ht="13.5">
      <c r="B93" s="220"/>
      <c r="C93" s="221"/>
      <c r="D93" s="217" t="s">
        <v>173</v>
      </c>
      <c r="E93" s="222" t="s">
        <v>24</v>
      </c>
      <c r="F93" s="223" t="s">
        <v>434</v>
      </c>
      <c r="G93" s="221"/>
      <c r="H93" s="224">
        <v>5</v>
      </c>
      <c r="I93" s="225"/>
      <c r="J93" s="221"/>
      <c r="K93" s="221"/>
      <c r="L93" s="226"/>
      <c r="M93" s="227"/>
      <c r="N93" s="228"/>
      <c r="O93" s="228"/>
      <c r="P93" s="228"/>
      <c r="Q93" s="228"/>
      <c r="R93" s="228"/>
      <c r="S93" s="228"/>
      <c r="T93" s="229"/>
      <c r="AT93" s="230" t="s">
        <v>173</v>
      </c>
      <c r="AU93" s="230" t="s">
        <v>83</v>
      </c>
      <c r="AV93" s="12" t="s">
        <v>83</v>
      </c>
      <c r="AW93" s="12" t="s">
        <v>39</v>
      </c>
      <c r="AX93" s="12" t="s">
        <v>75</v>
      </c>
      <c r="AY93" s="230" t="s">
        <v>162</v>
      </c>
    </row>
    <row r="94" spans="2:65" s="13" customFormat="1" ht="13.5">
      <c r="B94" s="234"/>
      <c r="C94" s="235"/>
      <c r="D94" s="217" t="s">
        <v>173</v>
      </c>
      <c r="E94" s="236" t="s">
        <v>24</v>
      </c>
      <c r="F94" s="237" t="s">
        <v>257</v>
      </c>
      <c r="G94" s="235"/>
      <c r="H94" s="238">
        <v>9</v>
      </c>
      <c r="I94" s="239"/>
      <c r="J94" s="235"/>
      <c r="K94" s="235"/>
      <c r="L94" s="240"/>
      <c r="M94" s="241"/>
      <c r="N94" s="242"/>
      <c r="O94" s="242"/>
      <c r="P94" s="242"/>
      <c r="Q94" s="242"/>
      <c r="R94" s="242"/>
      <c r="S94" s="242"/>
      <c r="T94" s="243"/>
      <c r="AT94" s="244" t="s">
        <v>173</v>
      </c>
      <c r="AU94" s="244" t="s">
        <v>83</v>
      </c>
      <c r="AV94" s="13" t="s">
        <v>169</v>
      </c>
      <c r="AW94" s="13" t="s">
        <v>39</v>
      </c>
      <c r="AX94" s="13" t="s">
        <v>25</v>
      </c>
      <c r="AY94" s="244" t="s">
        <v>162</v>
      </c>
    </row>
    <row r="95" spans="2:65" s="1" customFormat="1" ht="16.5" customHeight="1">
      <c r="B95" s="42"/>
      <c r="C95" s="205" t="s">
        <v>83</v>
      </c>
      <c r="D95" s="205" t="s">
        <v>164</v>
      </c>
      <c r="E95" s="206" t="s">
        <v>435</v>
      </c>
      <c r="F95" s="207" t="s">
        <v>436</v>
      </c>
      <c r="G95" s="208" t="s">
        <v>167</v>
      </c>
      <c r="H95" s="209">
        <v>0.215</v>
      </c>
      <c r="I95" s="210"/>
      <c r="J95" s="211">
        <f>ROUND(I95*H95,2)</f>
        <v>0</v>
      </c>
      <c r="K95" s="207" t="s">
        <v>168</v>
      </c>
      <c r="L95" s="62"/>
      <c r="M95" s="212" t="s">
        <v>24</v>
      </c>
      <c r="N95" s="213" t="s">
        <v>46</v>
      </c>
      <c r="O95" s="43"/>
      <c r="P95" s="214">
        <f>O95*H95</f>
        <v>0</v>
      </c>
      <c r="Q95" s="214">
        <v>0</v>
      </c>
      <c r="R95" s="214">
        <f>Q95*H95</f>
        <v>0</v>
      </c>
      <c r="S95" s="214">
        <v>0</v>
      </c>
      <c r="T95" s="215">
        <f>S95*H95</f>
        <v>0</v>
      </c>
      <c r="AR95" s="25" t="s">
        <v>169</v>
      </c>
      <c r="AT95" s="25" t="s">
        <v>164</v>
      </c>
      <c r="AU95" s="25" t="s">
        <v>83</v>
      </c>
      <c r="AY95" s="25" t="s">
        <v>162</v>
      </c>
      <c r="BE95" s="216">
        <f>IF(N95="základní",J95,0)</f>
        <v>0</v>
      </c>
      <c r="BF95" s="216">
        <f>IF(N95="snížená",J95,0)</f>
        <v>0</v>
      </c>
      <c r="BG95" s="216">
        <f>IF(N95="zákl. přenesená",J95,0)</f>
        <v>0</v>
      </c>
      <c r="BH95" s="216">
        <f>IF(N95="sníž. přenesená",J95,0)</f>
        <v>0</v>
      </c>
      <c r="BI95" s="216">
        <f>IF(N95="nulová",J95,0)</f>
        <v>0</v>
      </c>
      <c r="BJ95" s="25" t="s">
        <v>25</v>
      </c>
      <c r="BK95" s="216">
        <f>ROUND(I95*H95,2)</f>
        <v>0</v>
      </c>
      <c r="BL95" s="25" t="s">
        <v>169</v>
      </c>
      <c r="BM95" s="25" t="s">
        <v>437</v>
      </c>
    </row>
    <row r="96" spans="2:65" s="1" customFormat="1" ht="54">
      <c r="B96" s="42"/>
      <c r="C96" s="64"/>
      <c r="D96" s="217" t="s">
        <v>171</v>
      </c>
      <c r="E96" s="64"/>
      <c r="F96" s="218" t="s">
        <v>438</v>
      </c>
      <c r="G96" s="64"/>
      <c r="H96" s="64"/>
      <c r="I96" s="174"/>
      <c r="J96" s="64"/>
      <c r="K96" s="64"/>
      <c r="L96" s="62"/>
      <c r="M96" s="219"/>
      <c r="N96" s="43"/>
      <c r="O96" s="43"/>
      <c r="P96" s="43"/>
      <c r="Q96" s="43"/>
      <c r="R96" s="43"/>
      <c r="S96" s="43"/>
      <c r="T96" s="79"/>
      <c r="AT96" s="25" t="s">
        <v>171</v>
      </c>
      <c r="AU96" s="25" t="s">
        <v>83</v>
      </c>
    </row>
    <row r="97" spans="2:65" s="12" customFormat="1" ht="13.5">
      <c r="B97" s="220"/>
      <c r="C97" s="221"/>
      <c r="D97" s="217" t="s">
        <v>173</v>
      </c>
      <c r="E97" s="222" t="s">
        <v>24</v>
      </c>
      <c r="F97" s="223" t="s">
        <v>439</v>
      </c>
      <c r="G97" s="221"/>
      <c r="H97" s="224">
        <v>0.215</v>
      </c>
      <c r="I97" s="225"/>
      <c r="J97" s="221"/>
      <c r="K97" s="221"/>
      <c r="L97" s="226"/>
      <c r="M97" s="227"/>
      <c r="N97" s="228"/>
      <c r="O97" s="228"/>
      <c r="P97" s="228"/>
      <c r="Q97" s="228"/>
      <c r="R97" s="228"/>
      <c r="S97" s="228"/>
      <c r="T97" s="229"/>
      <c r="AT97" s="230" t="s">
        <v>173</v>
      </c>
      <c r="AU97" s="230" t="s">
        <v>83</v>
      </c>
      <c r="AV97" s="12" t="s">
        <v>83</v>
      </c>
      <c r="AW97" s="12" t="s">
        <v>39</v>
      </c>
      <c r="AX97" s="12" t="s">
        <v>25</v>
      </c>
      <c r="AY97" s="230" t="s">
        <v>162</v>
      </c>
    </row>
    <row r="98" spans="2:65" s="1" customFormat="1" ht="25.5" customHeight="1">
      <c r="B98" s="42"/>
      <c r="C98" s="205" t="s">
        <v>180</v>
      </c>
      <c r="D98" s="205" t="s">
        <v>164</v>
      </c>
      <c r="E98" s="206" t="s">
        <v>440</v>
      </c>
      <c r="F98" s="207" t="s">
        <v>441</v>
      </c>
      <c r="G98" s="208" t="s">
        <v>442</v>
      </c>
      <c r="H98" s="209">
        <v>1</v>
      </c>
      <c r="I98" s="210"/>
      <c r="J98" s="211">
        <f>ROUND(I98*H98,2)</f>
        <v>0</v>
      </c>
      <c r="K98" s="207" t="s">
        <v>168</v>
      </c>
      <c r="L98" s="62"/>
      <c r="M98" s="212" t="s">
        <v>24</v>
      </c>
      <c r="N98" s="213" t="s">
        <v>46</v>
      </c>
      <c r="O98" s="43"/>
      <c r="P98" s="214">
        <f>O98*H98</f>
        <v>0</v>
      </c>
      <c r="Q98" s="214">
        <v>0</v>
      </c>
      <c r="R98" s="214">
        <f>Q98*H98</f>
        <v>0</v>
      </c>
      <c r="S98" s="214">
        <v>0</v>
      </c>
      <c r="T98" s="215">
        <f>S98*H98</f>
        <v>0</v>
      </c>
      <c r="AR98" s="25" t="s">
        <v>169</v>
      </c>
      <c r="AT98" s="25" t="s">
        <v>164</v>
      </c>
      <c r="AU98" s="25" t="s">
        <v>83</v>
      </c>
      <c r="AY98" s="25" t="s">
        <v>162</v>
      </c>
      <c r="BE98" s="216">
        <f>IF(N98="základní",J98,0)</f>
        <v>0</v>
      </c>
      <c r="BF98" s="216">
        <f>IF(N98="snížená",J98,0)</f>
        <v>0</v>
      </c>
      <c r="BG98" s="216">
        <f>IF(N98="zákl. přenesená",J98,0)</f>
        <v>0</v>
      </c>
      <c r="BH98" s="216">
        <f>IF(N98="sníž. přenesená",J98,0)</f>
        <v>0</v>
      </c>
      <c r="BI98" s="216">
        <f>IF(N98="nulová",J98,0)</f>
        <v>0</v>
      </c>
      <c r="BJ98" s="25" t="s">
        <v>25</v>
      </c>
      <c r="BK98" s="216">
        <f>ROUND(I98*H98,2)</f>
        <v>0</v>
      </c>
      <c r="BL98" s="25" t="s">
        <v>169</v>
      </c>
      <c r="BM98" s="25" t="s">
        <v>443</v>
      </c>
    </row>
    <row r="99" spans="2:65" s="1" customFormat="1" ht="94.5">
      <c r="B99" s="42"/>
      <c r="C99" s="64"/>
      <c r="D99" s="217" t="s">
        <v>171</v>
      </c>
      <c r="E99" s="64"/>
      <c r="F99" s="218" t="s">
        <v>444</v>
      </c>
      <c r="G99" s="64"/>
      <c r="H99" s="64"/>
      <c r="I99" s="174"/>
      <c r="J99" s="64"/>
      <c r="K99" s="64"/>
      <c r="L99" s="62"/>
      <c r="M99" s="219"/>
      <c r="N99" s="43"/>
      <c r="O99" s="43"/>
      <c r="P99" s="43"/>
      <c r="Q99" s="43"/>
      <c r="R99" s="43"/>
      <c r="S99" s="43"/>
      <c r="T99" s="79"/>
      <c r="AT99" s="25" t="s">
        <v>171</v>
      </c>
      <c r="AU99" s="25" t="s">
        <v>83</v>
      </c>
    </row>
    <row r="100" spans="2:65" s="1" customFormat="1" ht="25.5" customHeight="1">
      <c r="B100" s="42"/>
      <c r="C100" s="205" t="s">
        <v>169</v>
      </c>
      <c r="D100" s="205" t="s">
        <v>164</v>
      </c>
      <c r="E100" s="206" t="s">
        <v>445</v>
      </c>
      <c r="F100" s="207" t="s">
        <v>446</v>
      </c>
      <c r="G100" s="208" t="s">
        <v>442</v>
      </c>
      <c r="H100" s="209">
        <v>1</v>
      </c>
      <c r="I100" s="210"/>
      <c r="J100" s="211">
        <f>ROUND(I100*H100,2)</f>
        <v>0</v>
      </c>
      <c r="K100" s="207" t="s">
        <v>168</v>
      </c>
      <c r="L100" s="62"/>
      <c r="M100" s="212" t="s">
        <v>24</v>
      </c>
      <c r="N100" s="213" t="s">
        <v>46</v>
      </c>
      <c r="O100" s="43"/>
      <c r="P100" s="214">
        <f>O100*H100</f>
        <v>0</v>
      </c>
      <c r="Q100" s="214">
        <v>8.0000000000000007E-5</v>
      </c>
      <c r="R100" s="214">
        <f>Q100*H100</f>
        <v>8.0000000000000007E-5</v>
      </c>
      <c r="S100" s="214">
        <v>0</v>
      </c>
      <c r="T100" s="215">
        <f>S100*H100</f>
        <v>0</v>
      </c>
      <c r="AR100" s="25" t="s">
        <v>169</v>
      </c>
      <c r="AT100" s="25" t="s">
        <v>164</v>
      </c>
      <c r="AU100" s="25" t="s">
        <v>83</v>
      </c>
      <c r="AY100" s="25" t="s">
        <v>162</v>
      </c>
      <c r="BE100" s="216">
        <f>IF(N100="základní",J100,0)</f>
        <v>0</v>
      </c>
      <c r="BF100" s="216">
        <f>IF(N100="snížená",J100,0)</f>
        <v>0</v>
      </c>
      <c r="BG100" s="216">
        <f>IF(N100="zákl. přenesená",J100,0)</f>
        <v>0</v>
      </c>
      <c r="BH100" s="216">
        <f>IF(N100="sníž. přenesená",J100,0)</f>
        <v>0</v>
      </c>
      <c r="BI100" s="216">
        <f>IF(N100="nulová",J100,0)</f>
        <v>0</v>
      </c>
      <c r="BJ100" s="25" t="s">
        <v>25</v>
      </c>
      <c r="BK100" s="216">
        <f>ROUND(I100*H100,2)</f>
        <v>0</v>
      </c>
      <c r="BL100" s="25" t="s">
        <v>169</v>
      </c>
      <c r="BM100" s="25" t="s">
        <v>447</v>
      </c>
    </row>
    <row r="101" spans="2:65" s="1" customFormat="1" ht="108">
      <c r="B101" s="42"/>
      <c r="C101" s="64"/>
      <c r="D101" s="217" t="s">
        <v>171</v>
      </c>
      <c r="E101" s="64"/>
      <c r="F101" s="218" t="s">
        <v>448</v>
      </c>
      <c r="G101" s="64"/>
      <c r="H101" s="64"/>
      <c r="I101" s="174"/>
      <c r="J101" s="64"/>
      <c r="K101" s="64"/>
      <c r="L101" s="62"/>
      <c r="M101" s="219"/>
      <c r="N101" s="43"/>
      <c r="O101" s="43"/>
      <c r="P101" s="43"/>
      <c r="Q101" s="43"/>
      <c r="R101" s="43"/>
      <c r="S101" s="43"/>
      <c r="T101" s="79"/>
      <c r="AT101" s="25" t="s">
        <v>171</v>
      </c>
      <c r="AU101" s="25" t="s">
        <v>83</v>
      </c>
    </row>
    <row r="102" spans="2:65" s="1" customFormat="1" ht="16.5" customHeight="1">
      <c r="B102" s="42"/>
      <c r="C102" s="205" t="s">
        <v>237</v>
      </c>
      <c r="D102" s="205" t="s">
        <v>164</v>
      </c>
      <c r="E102" s="206" t="s">
        <v>222</v>
      </c>
      <c r="F102" s="207" t="s">
        <v>223</v>
      </c>
      <c r="G102" s="208" t="s">
        <v>167</v>
      </c>
      <c r="H102" s="209">
        <v>24.6</v>
      </c>
      <c r="I102" s="210"/>
      <c r="J102" s="211">
        <f>ROUND(I102*H102,2)</f>
        <v>0</v>
      </c>
      <c r="K102" s="207" t="s">
        <v>168</v>
      </c>
      <c r="L102" s="62"/>
      <c r="M102" s="212" t="s">
        <v>24</v>
      </c>
      <c r="N102" s="213" t="s">
        <v>46</v>
      </c>
      <c r="O102" s="43"/>
      <c r="P102" s="214">
        <f>O102*H102</f>
        <v>0</v>
      </c>
      <c r="Q102" s="214">
        <v>0</v>
      </c>
      <c r="R102" s="214">
        <f>Q102*H102</f>
        <v>0</v>
      </c>
      <c r="S102" s="214">
        <v>0</v>
      </c>
      <c r="T102" s="215">
        <f>S102*H102</f>
        <v>0</v>
      </c>
      <c r="AR102" s="25" t="s">
        <v>169</v>
      </c>
      <c r="AT102" s="25" t="s">
        <v>164</v>
      </c>
      <c r="AU102" s="25" t="s">
        <v>83</v>
      </c>
      <c r="AY102" s="25" t="s">
        <v>162</v>
      </c>
      <c r="BE102" s="216">
        <f>IF(N102="základní",J102,0)</f>
        <v>0</v>
      </c>
      <c r="BF102" s="216">
        <f>IF(N102="snížená",J102,0)</f>
        <v>0</v>
      </c>
      <c r="BG102" s="216">
        <f>IF(N102="zákl. přenesená",J102,0)</f>
        <v>0</v>
      </c>
      <c r="BH102" s="216">
        <f>IF(N102="sníž. přenesená",J102,0)</f>
        <v>0</v>
      </c>
      <c r="BI102" s="216">
        <f>IF(N102="nulová",J102,0)</f>
        <v>0</v>
      </c>
      <c r="BJ102" s="25" t="s">
        <v>25</v>
      </c>
      <c r="BK102" s="216">
        <f>ROUND(I102*H102,2)</f>
        <v>0</v>
      </c>
      <c r="BL102" s="25" t="s">
        <v>169</v>
      </c>
      <c r="BM102" s="25" t="s">
        <v>449</v>
      </c>
    </row>
    <row r="103" spans="2:65" s="1" customFormat="1" ht="175.5">
      <c r="B103" s="42"/>
      <c r="C103" s="64"/>
      <c r="D103" s="217" t="s">
        <v>171</v>
      </c>
      <c r="E103" s="64"/>
      <c r="F103" s="218" t="s">
        <v>225</v>
      </c>
      <c r="G103" s="64"/>
      <c r="H103" s="64"/>
      <c r="I103" s="174"/>
      <c r="J103" s="64"/>
      <c r="K103" s="64"/>
      <c r="L103" s="62"/>
      <c r="M103" s="219"/>
      <c r="N103" s="43"/>
      <c r="O103" s="43"/>
      <c r="P103" s="43"/>
      <c r="Q103" s="43"/>
      <c r="R103" s="43"/>
      <c r="S103" s="43"/>
      <c r="T103" s="79"/>
      <c r="AT103" s="25" t="s">
        <v>171</v>
      </c>
      <c r="AU103" s="25" t="s">
        <v>83</v>
      </c>
    </row>
    <row r="104" spans="2:65" s="12" customFormat="1" ht="13.5">
      <c r="B104" s="220"/>
      <c r="C104" s="221"/>
      <c r="D104" s="217" t="s">
        <v>173</v>
      </c>
      <c r="E104" s="222" t="s">
        <v>193</v>
      </c>
      <c r="F104" s="223" t="s">
        <v>450</v>
      </c>
      <c r="G104" s="221"/>
      <c r="H104" s="224">
        <v>24.6</v>
      </c>
      <c r="I104" s="225"/>
      <c r="J104" s="221"/>
      <c r="K104" s="221"/>
      <c r="L104" s="226"/>
      <c r="M104" s="227"/>
      <c r="N104" s="228"/>
      <c r="O104" s="228"/>
      <c r="P104" s="228"/>
      <c r="Q104" s="228"/>
      <c r="R104" s="228"/>
      <c r="S104" s="228"/>
      <c r="T104" s="229"/>
      <c r="AT104" s="230" t="s">
        <v>173</v>
      </c>
      <c r="AU104" s="230" t="s">
        <v>83</v>
      </c>
      <c r="AV104" s="12" t="s">
        <v>83</v>
      </c>
      <c r="AW104" s="12" t="s">
        <v>39</v>
      </c>
      <c r="AX104" s="12" t="s">
        <v>25</v>
      </c>
      <c r="AY104" s="230" t="s">
        <v>162</v>
      </c>
    </row>
    <row r="105" spans="2:65" s="1" customFormat="1" ht="16.5" customHeight="1">
      <c r="B105" s="42"/>
      <c r="C105" s="205" t="s">
        <v>245</v>
      </c>
      <c r="D105" s="205" t="s">
        <v>164</v>
      </c>
      <c r="E105" s="206" t="s">
        <v>386</v>
      </c>
      <c r="F105" s="207" t="s">
        <v>387</v>
      </c>
      <c r="G105" s="208" t="s">
        <v>167</v>
      </c>
      <c r="H105" s="209">
        <v>126.73</v>
      </c>
      <c r="I105" s="210"/>
      <c r="J105" s="211">
        <f>ROUND(I105*H105,2)</f>
        <v>0</v>
      </c>
      <c r="K105" s="207" t="s">
        <v>168</v>
      </c>
      <c r="L105" s="62"/>
      <c r="M105" s="212" t="s">
        <v>24</v>
      </c>
      <c r="N105" s="213" t="s">
        <v>46</v>
      </c>
      <c r="O105" s="43"/>
      <c r="P105" s="214">
        <f>O105*H105</f>
        <v>0</v>
      </c>
      <c r="Q105" s="214">
        <v>0</v>
      </c>
      <c r="R105" s="214">
        <f>Q105*H105</f>
        <v>0</v>
      </c>
      <c r="S105" s="214">
        <v>0</v>
      </c>
      <c r="T105" s="215">
        <f>S105*H105</f>
        <v>0</v>
      </c>
      <c r="AR105" s="25" t="s">
        <v>169</v>
      </c>
      <c r="AT105" s="25" t="s">
        <v>164</v>
      </c>
      <c r="AU105" s="25" t="s">
        <v>83</v>
      </c>
      <c r="AY105" s="25" t="s">
        <v>162</v>
      </c>
      <c r="BE105" s="216">
        <f>IF(N105="základní",J105,0)</f>
        <v>0</v>
      </c>
      <c r="BF105" s="216">
        <f>IF(N105="snížená",J105,0)</f>
        <v>0</v>
      </c>
      <c r="BG105" s="216">
        <f>IF(N105="zákl. přenesená",J105,0)</f>
        <v>0</v>
      </c>
      <c r="BH105" s="216">
        <f>IF(N105="sníž. přenesená",J105,0)</f>
        <v>0</v>
      </c>
      <c r="BI105" s="216">
        <f>IF(N105="nulová",J105,0)</f>
        <v>0</v>
      </c>
      <c r="BJ105" s="25" t="s">
        <v>25</v>
      </c>
      <c r="BK105" s="216">
        <f>ROUND(I105*H105,2)</f>
        <v>0</v>
      </c>
      <c r="BL105" s="25" t="s">
        <v>169</v>
      </c>
      <c r="BM105" s="25" t="s">
        <v>388</v>
      </c>
    </row>
    <row r="106" spans="2:65" s="1" customFormat="1" ht="175.5">
      <c r="B106" s="42"/>
      <c r="C106" s="64"/>
      <c r="D106" s="217" t="s">
        <v>171</v>
      </c>
      <c r="E106" s="64"/>
      <c r="F106" s="218" t="s">
        <v>235</v>
      </c>
      <c r="G106" s="64"/>
      <c r="H106" s="64"/>
      <c r="I106" s="174"/>
      <c r="J106" s="64"/>
      <c r="K106" s="64"/>
      <c r="L106" s="62"/>
      <c r="M106" s="219"/>
      <c r="N106" s="43"/>
      <c r="O106" s="43"/>
      <c r="P106" s="43"/>
      <c r="Q106" s="43"/>
      <c r="R106" s="43"/>
      <c r="S106" s="43"/>
      <c r="T106" s="79"/>
      <c r="AT106" s="25" t="s">
        <v>171</v>
      </c>
      <c r="AU106" s="25" t="s">
        <v>83</v>
      </c>
    </row>
    <row r="107" spans="2:65" s="12" customFormat="1" ht="13.5">
      <c r="B107" s="220"/>
      <c r="C107" s="221"/>
      <c r="D107" s="217" t="s">
        <v>173</v>
      </c>
      <c r="E107" s="222" t="s">
        <v>24</v>
      </c>
      <c r="F107" s="223" t="s">
        <v>451</v>
      </c>
      <c r="G107" s="221"/>
      <c r="H107" s="224">
        <v>132.83000000000001</v>
      </c>
      <c r="I107" s="225"/>
      <c r="J107" s="221"/>
      <c r="K107" s="221"/>
      <c r="L107" s="226"/>
      <c r="M107" s="227"/>
      <c r="N107" s="228"/>
      <c r="O107" s="228"/>
      <c r="P107" s="228"/>
      <c r="Q107" s="228"/>
      <c r="R107" s="228"/>
      <c r="S107" s="228"/>
      <c r="T107" s="229"/>
      <c r="AT107" s="230" t="s">
        <v>173</v>
      </c>
      <c r="AU107" s="230" t="s">
        <v>83</v>
      </c>
      <c r="AV107" s="12" t="s">
        <v>83</v>
      </c>
      <c r="AW107" s="12" t="s">
        <v>39</v>
      </c>
      <c r="AX107" s="12" t="s">
        <v>75</v>
      </c>
      <c r="AY107" s="230" t="s">
        <v>162</v>
      </c>
    </row>
    <row r="108" spans="2:65" s="12" customFormat="1" ht="13.5">
      <c r="B108" s="220"/>
      <c r="C108" s="221"/>
      <c r="D108" s="217" t="s">
        <v>173</v>
      </c>
      <c r="E108" s="222" t="s">
        <v>24</v>
      </c>
      <c r="F108" s="223" t="s">
        <v>389</v>
      </c>
      <c r="G108" s="221"/>
      <c r="H108" s="224">
        <v>6.2</v>
      </c>
      <c r="I108" s="225"/>
      <c r="J108" s="221"/>
      <c r="K108" s="221"/>
      <c r="L108" s="226"/>
      <c r="M108" s="227"/>
      <c r="N108" s="228"/>
      <c r="O108" s="228"/>
      <c r="P108" s="228"/>
      <c r="Q108" s="228"/>
      <c r="R108" s="228"/>
      <c r="S108" s="228"/>
      <c r="T108" s="229"/>
      <c r="AT108" s="230" t="s">
        <v>173</v>
      </c>
      <c r="AU108" s="230" t="s">
        <v>83</v>
      </c>
      <c r="AV108" s="12" t="s">
        <v>83</v>
      </c>
      <c r="AW108" s="12" t="s">
        <v>39</v>
      </c>
      <c r="AX108" s="12" t="s">
        <v>75</v>
      </c>
      <c r="AY108" s="230" t="s">
        <v>162</v>
      </c>
    </row>
    <row r="109" spans="2:65" s="12" customFormat="1" ht="13.5">
      <c r="B109" s="220"/>
      <c r="C109" s="221"/>
      <c r="D109" s="217" t="s">
        <v>173</v>
      </c>
      <c r="E109" s="222" t="s">
        <v>24</v>
      </c>
      <c r="F109" s="223" t="s">
        <v>378</v>
      </c>
      <c r="G109" s="221"/>
      <c r="H109" s="224">
        <v>-12.3</v>
      </c>
      <c r="I109" s="225"/>
      <c r="J109" s="221"/>
      <c r="K109" s="221"/>
      <c r="L109" s="226"/>
      <c r="M109" s="227"/>
      <c r="N109" s="228"/>
      <c r="O109" s="228"/>
      <c r="P109" s="228"/>
      <c r="Q109" s="228"/>
      <c r="R109" s="228"/>
      <c r="S109" s="228"/>
      <c r="T109" s="229"/>
      <c r="AT109" s="230" t="s">
        <v>173</v>
      </c>
      <c r="AU109" s="230" t="s">
        <v>83</v>
      </c>
      <c r="AV109" s="12" t="s">
        <v>83</v>
      </c>
      <c r="AW109" s="12" t="s">
        <v>39</v>
      </c>
      <c r="AX109" s="12" t="s">
        <v>75</v>
      </c>
      <c r="AY109" s="230" t="s">
        <v>162</v>
      </c>
    </row>
    <row r="110" spans="2:65" s="13" customFormat="1" ht="13.5">
      <c r="B110" s="234"/>
      <c r="C110" s="235"/>
      <c r="D110" s="217" t="s">
        <v>173</v>
      </c>
      <c r="E110" s="236" t="s">
        <v>195</v>
      </c>
      <c r="F110" s="237" t="s">
        <v>257</v>
      </c>
      <c r="G110" s="235"/>
      <c r="H110" s="238">
        <v>126.73</v>
      </c>
      <c r="I110" s="239"/>
      <c r="J110" s="235"/>
      <c r="K110" s="235"/>
      <c r="L110" s="240"/>
      <c r="M110" s="241"/>
      <c r="N110" s="242"/>
      <c r="O110" s="242"/>
      <c r="P110" s="242"/>
      <c r="Q110" s="242"/>
      <c r="R110" s="242"/>
      <c r="S110" s="242"/>
      <c r="T110" s="243"/>
      <c r="AT110" s="244" t="s">
        <v>173</v>
      </c>
      <c r="AU110" s="244" t="s">
        <v>83</v>
      </c>
      <c r="AV110" s="13" t="s">
        <v>169</v>
      </c>
      <c r="AW110" s="13" t="s">
        <v>39</v>
      </c>
      <c r="AX110" s="13" t="s">
        <v>25</v>
      </c>
      <c r="AY110" s="244" t="s">
        <v>162</v>
      </c>
    </row>
    <row r="111" spans="2:65" s="1" customFormat="1" ht="38.25" customHeight="1">
      <c r="B111" s="42"/>
      <c r="C111" s="205" t="s">
        <v>249</v>
      </c>
      <c r="D111" s="205" t="s">
        <v>164</v>
      </c>
      <c r="E111" s="206" t="s">
        <v>452</v>
      </c>
      <c r="F111" s="207" t="s">
        <v>453</v>
      </c>
      <c r="G111" s="208" t="s">
        <v>167</v>
      </c>
      <c r="H111" s="209">
        <v>12.3</v>
      </c>
      <c r="I111" s="210"/>
      <c r="J111" s="211">
        <f>ROUND(I111*H111,2)</f>
        <v>0</v>
      </c>
      <c r="K111" s="207" t="s">
        <v>168</v>
      </c>
      <c r="L111" s="62"/>
      <c r="M111" s="212" t="s">
        <v>24</v>
      </c>
      <c r="N111" s="213" t="s">
        <v>46</v>
      </c>
      <c r="O111" s="43"/>
      <c r="P111" s="214">
        <f>O111*H111</f>
        <v>0</v>
      </c>
      <c r="Q111" s="214">
        <v>0</v>
      </c>
      <c r="R111" s="214">
        <f>Q111*H111</f>
        <v>0</v>
      </c>
      <c r="S111" s="214">
        <v>0</v>
      </c>
      <c r="T111" s="215">
        <f>S111*H111</f>
        <v>0</v>
      </c>
      <c r="AR111" s="25" t="s">
        <v>169</v>
      </c>
      <c r="AT111" s="25" t="s">
        <v>164</v>
      </c>
      <c r="AU111" s="25" t="s">
        <v>83</v>
      </c>
      <c r="AY111" s="25" t="s">
        <v>162</v>
      </c>
      <c r="BE111" s="216">
        <f>IF(N111="základní",J111,0)</f>
        <v>0</v>
      </c>
      <c r="BF111" s="216">
        <f>IF(N111="snížená",J111,0)</f>
        <v>0</v>
      </c>
      <c r="BG111" s="216">
        <f>IF(N111="zákl. přenesená",J111,0)</f>
        <v>0</v>
      </c>
      <c r="BH111" s="216">
        <f>IF(N111="sníž. přenesená",J111,0)</f>
        <v>0</v>
      </c>
      <c r="BI111" s="216">
        <f>IF(N111="nulová",J111,0)</f>
        <v>0</v>
      </c>
      <c r="BJ111" s="25" t="s">
        <v>25</v>
      </c>
      <c r="BK111" s="216">
        <f>ROUND(I111*H111,2)</f>
        <v>0</v>
      </c>
      <c r="BL111" s="25" t="s">
        <v>169</v>
      </c>
      <c r="BM111" s="25" t="s">
        <v>454</v>
      </c>
    </row>
    <row r="112" spans="2:65" s="1" customFormat="1" ht="175.5">
      <c r="B112" s="42"/>
      <c r="C112" s="64"/>
      <c r="D112" s="217" t="s">
        <v>171</v>
      </c>
      <c r="E112" s="64"/>
      <c r="F112" s="218" t="s">
        <v>178</v>
      </c>
      <c r="G112" s="64"/>
      <c r="H112" s="64"/>
      <c r="I112" s="174"/>
      <c r="J112" s="64"/>
      <c r="K112" s="64"/>
      <c r="L112" s="62"/>
      <c r="M112" s="219"/>
      <c r="N112" s="43"/>
      <c r="O112" s="43"/>
      <c r="P112" s="43"/>
      <c r="Q112" s="43"/>
      <c r="R112" s="43"/>
      <c r="S112" s="43"/>
      <c r="T112" s="79"/>
      <c r="AT112" s="25" t="s">
        <v>171</v>
      </c>
      <c r="AU112" s="25" t="s">
        <v>83</v>
      </c>
    </row>
    <row r="113" spans="2:65" s="12" customFormat="1" ht="13.5">
      <c r="B113" s="220"/>
      <c r="C113" s="221"/>
      <c r="D113" s="217" t="s">
        <v>173</v>
      </c>
      <c r="E113" s="222" t="s">
        <v>24</v>
      </c>
      <c r="F113" s="223" t="s">
        <v>455</v>
      </c>
      <c r="G113" s="221"/>
      <c r="H113" s="224">
        <v>12.3</v>
      </c>
      <c r="I113" s="225"/>
      <c r="J113" s="221"/>
      <c r="K113" s="221"/>
      <c r="L113" s="226"/>
      <c r="M113" s="227"/>
      <c r="N113" s="228"/>
      <c r="O113" s="228"/>
      <c r="P113" s="228"/>
      <c r="Q113" s="228"/>
      <c r="R113" s="228"/>
      <c r="S113" s="228"/>
      <c r="T113" s="229"/>
      <c r="AT113" s="230" t="s">
        <v>173</v>
      </c>
      <c r="AU113" s="230" t="s">
        <v>83</v>
      </c>
      <c r="AV113" s="12" t="s">
        <v>83</v>
      </c>
      <c r="AW113" s="12" t="s">
        <v>39</v>
      </c>
      <c r="AX113" s="12" t="s">
        <v>25</v>
      </c>
      <c r="AY113" s="230" t="s">
        <v>162</v>
      </c>
    </row>
    <row r="114" spans="2:65" s="1" customFormat="1" ht="25.5" customHeight="1">
      <c r="B114" s="42"/>
      <c r="C114" s="205" t="s">
        <v>255</v>
      </c>
      <c r="D114" s="205" t="s">
        <v>164</v>
      </c>
      <c r="E114" s="206" t="s">
        <v>456</v>
      </c>
      <c r="F114" s="207" t="s">
        <v>457</v>
      </c>
      <c r="G114" s="208" t="s">
        <v>442</v>
      </c>
      <c r="H114" s="209">
        <v>1</v>
      </c>
      <c r="I114" s="210"/>
      <c r="J114" s="211">
        <f>ROUND(I114*H114,2)</f>
        <v>0</v>
      </c>
      <c r="K114" s="207" t="s">
        <v>168</v>
      </c>
      <c r="L114" s="62"/>
      <c r="M114" s="212" t="s">
        <v>24</v>
      </c>
      <c r="N114" s="213" t="s">
        <v>46</v>
      </c>
      <c r="O114" s="43"/>
      <c r="P114" s="214">
        <f>O114*H114</f>
        <v>0</v>
      </c>
      <c r="Q114" s="214">
        <v>0</v>
      </c>
      <c r="R114" s="214">
        <f>Q114*H114</f>
        <v>0</v>
      </c>
      <c r="S114" s="214">
        <v>0</v>
      </c>
      <c r="T114" s="215">
        <f>S114*H114</f>
        <v>0</v>
      </c>
      <c r="AR114" s="25" t="s">
        <v>169</v>
      </c>
      <c r="AT114" s="25" t="s">
        <v>164</v>
      </c>
      <c r="AU114" s="25" t="s">
        <v>83</v>
      </c>
      <c r="AY114" s="25" t="s">
        <v>162</v>
      </c>
      <c r="BE114" s="216">
        <f>IF(N114="základní",J114,0)</f>
        <v>0</v>
      </c>
      <c r="BF114" s="216">
        <f>IF(N114="snížená",J114,0)</f>
        <v>0</v>
      </c>
      <c r="BG114" s="216">
        <f>IF(N114="zákl. přenesená",J114,0)</f>
        <v>0</v>
      </c>
      <c r="BH114" s="216">
        <f>IF(N114="sníž. přenesená",J114,0)</f>
        <v>0</v>
      </c>
      <c r="BI114" s="216">
        <f>IF(N114="nulová",J114,0)</f>
        <v>0</v>
      </c>
      <c r="BJ114" s="25" t="s">
        <v>25</v>
      </c>
      <c r="BK114" s="216">
        <f>ROUND(I114*H114,2)</f>
        <v>0</v>
      </c>
      <c r="BL114" s="25" t="s">
        <v>169</v>
      </c>
      <c r="BM114" s="25" t="s">
        <v>458</v>
      </c>
    </row>
    <row r="115" spans="2:65" s="1" customFormat="1" ht="27">
      <c r="B115" s="42"/>
      <c r="C115" s="64"/>
      <c r="D115" s="217" t="s">
        <v>171</v>
      </c>
      <c r="E115" s="64"/>
      <c r="F115" s="218" t="s">
        <v>459</v>
      </c>
      <c r="G115" s="64"/>
      <c r="H115" s="64"/>
      <c r="I115" s="174"/>
      <c r="J115" s="64"/>
      <c r="K115" s="64"/>
      <c r="L115" s="62"/>
      <c r="M115" s="219"/>
      <c r="N115" s="43"/>
      <c r="O115" s="43"/>
      <c r="P115" s="43"/>
      <c r="Q115" s="43"/>
      <c r="R115" s="43"/>
      <c r="S115" s="43"/>
      <c r="T115" s="79"/>
      <c r="AT115" s="25" t="s">
        <v>171</v>
      </c>
      <c r="AU115" s="25" t="s">
        <v>83</v>
      </c>
    </row>
    <row r="116" spans="2:65" s="1" customFormat="1" ht="38.25" customHeight="1">
      <c r="B116" s="42"/>
      <c r="C116" s="205" t="s">
        <v>30</v>
      </c>
      <c r="D116" s="205" t="s">
        <v>164</v>
      </c>
      <c r="E116" s="206" t="s">
        <v>460</v>
      </c>
      <c r="F116" s="207" t="s">
        <v>461</v>
      </c>
      <c r="G116" s="208" t="s">
        <v>442</v>
      </c>
      <c r="H116" s="209">
        <v>1</v>
      </c>
      <c r="I116" s="210"/>
      <c r="J116" s="211">
        <f>ROUND(I116*H116,2)</f>
        <v>0</v>
      </c>
      <c r="K116" s="207" t="s">
        <v>168</v>
      </c>
      <c r="L116" s="62"/>
      <c r="M116" s="212" t="s">
        <v>24</v>
      </c>
      <c r="N116" s="213" t="s">
        <v>46</v>
      </c>
      <c r="O116" s="43"/>
      <c r="P116" s="214">
        <f>O116*H116</f>
        <v>0</v>
      </c>
      <c r="Q116" s="214">
        <v>0</v>
      </c>
      <c r="R116" s="214">
        <f>Q116*H116</f>
        <v>0</v>
      </c>
      <c r="S116" s="214">
        <v>0</v>
      </c>
      <c r="T116" s="215">
        <f>S116*H116</f>
        <v>0</v>
      </c>
      <c r="AR116" s="25" t="s">
        <v>169</v>
      </c>
      <c r="AT116" s="25" t="s">
        <v>164</v>
      </c>
      <c r="AU116" s="25" t="s">
        <v>83</v>
      </c>
      <c r="AY116" s="25" t="s">
        <v>162</v>
      </c>
      <c r="BE116" s="216">
        <f>IF(N116="základní",J116,0)</f>
        <v>0</v>
      </c>
      <c r="BF116" s="216">
        <f>IF(N116="snížená",J116,0)</f>
        <v>0</v>
      </c>
      <c r="BG116" s="216">
        <f>IF(N116="zákl. přenesená",J116,0)</f>
        <v>0</v>
      </c>
      <c r="BH116" s="216">
        <f>IF(N116="sníž. přenesená",J116,0)</f>
        <v>0</v>
      </c>
      <c r="BI116" s="216">
        <f>IF(N116="nulová",J116,0)</f>
        <v>0</v>
      </c>
      <c r="BJ116" s="25" t="s">
        <v>25</v>
      </c>
      <c r="BK116" s="216">
        <f>ROUND(I116*H116,2)</f>
        <v>0</v>
      </c>
      <c r="BL116" s="25" t="s">
        <v>169</v>
      </c>
      <c r="BM116" s="25" t="s">
        <v>462</v>
      </c>
    </row>
    <row r="117" spans="2:65" s="1" customFormat="1" ht="27">
      <c r="B117" s="42"/>
      <c r="C117" s="64"/>
      <c r="D117" s="217" t="s">
        <v>171</v>
      </c>
      <c r="E117" s="64"/>
      <c r="F117" s="218" t="s">
        <v>459</v>
      </c>
      <c r="G117" s="64"/>
      <c r="H117" s="64"/>
      <c r="I117" s="174"/>
      <c r="J117" s="64"/>
      <c r="K117" s="64"/>
      <c r="L117" s="62"/>
      <c r="M117" s="219"/>
      <c r="N117" s="43"/>
      <c r="O117" s="43"/>
      <c r="P117" s="43"/>
      <c r="Q117" s="43"/>
      <c r="R117" s="43"/>
      <c r="S117" s="43"/>
      <c r="T117" s="79"/>
      <c r="AT117" s="25" t="s">
        <v>171</v>
      </c>
      <c r="AU117" s="25" t="s">
        <v>83</v>
      </c>
    </row>
    <row r="118" spans="2:65" s="1" customFormat="1" ht="16.5" customHeight="1">
      <c r="B118" s="42"/>
      <c r="C118" s="205" t="s">
        <v>259</v>
      </c>
      <c r="D118" s="205" t="s">
        <v>164</v>
      </c>
      <c r="E118" s="206" t="s">
        <v>175</v>
      </c>
      <c r="F118" s="207" t="s">
        <v>176</v>
      </c>
      <c r="G118" s="208" t="s">
        <v>167</v>
      </c>
      <c r="H118" s="209">
        <v>36.515000000000001</v>
      </c>
      <c r="I118" s="210"/>
      <c r="J118" s="211">
        <f>ROUND(I118*H118,2)</f>
        <v>0</v>
      </c>
      <c r="K118" s="207" t="s">
        <v>168</v>
      </c>
      <c r="L118" s="62"/>
      <c r="M118" s="212" t="s">
        <v>24</v>
      </c>
      <c r="N118" s="213" t="s">
        <v>46</v>
      </c>
      <c r="O118" s="43"/>
      <c r="P118" s="214">
        <f>O118*H118</f>
        <v>0</v>
      </c>
      <c r="Q118" s="214">
        <v>0</v>
      </c>
      <c r="R118" s="214">
        <f>Q118*H118</f>
        <v>0</v>
      </c>
      <c r="S118" s="214">
        <v>0</v>
      </c>
      <c r="T118" s="215">
        <f>S118*H118</f>
        <v>0</v>
      </c>
      <c r="AR118" s="25" t="s">
        <v>169</v>
      </c>
      <c r="AT118" s="25" t="s">
        <v>164</v>
      </c>
      <c r="AU118" s="25" t="s">
        <v>83</v>
      </c>
      <c r="AY118" s="25" t="s">
        <v>162</v>
      </c>
      <c r="BE118" s="216">
        <f>IF(N118="základní",J118,0)</f>
        <v>0</v>
      </c>
      <c r="BF118" s="216">
        <f>IF(N118="snížená",J118,0)</f>
        <v>0</v>
      </c>
      <c r="BG118" s="216">
        <f>IF(N118="zákl. přenesená",J118,0)</f>
        <v>0</v>
      </c>
      <c r="BH118" s="216">
        <f>IF(N118="sníž. přenesená",J118,0)</f>
        <v>0</v>
      </c>
      <c r="BI118" s="216">
        <f>IF(N118="nulová",J118,0)</f>
        <v>0</v>
      </c>
      <c r="BJ118" s="25" t="s">
        <v>25</v>
      </c>
      <c r="BK118" s="216">
        <f>ROUND(I118*H118,2)</f>
        <v>0</v>
      </c>
      <c r="BL118" s="25" t="s">
        <v>169</v>
      </c>
      <c r="BM118" s="25" t="s">
        <v>379</v>
      </c>
    </row>
    <row r="119" spans="2:65" s="1" customFormat="1" ht="175.5">
      <c r="B119" s="42"/>
      <c r="C119" s="64"/>
      <c r="D119" s="217" t="s">
        <v>171</v>
      </c>
      <c r="E119" s="64"/>
      <c r="F119" s="218" t="s">
        <v>178</v>
      </c>
      <c r="G119" s="64"/>
      <c r="H119" s="64"/>
      <c r="I119" s="174"/>
      <c r="J119" s="64"/>
      <c r="K119" s="64"/>
      <c r="L119" s="62"/>
      <c r="M119" s="219"/>
      <c r="N119" s="43"/>
      <c r="O119" s="43"/>
      <c r="P119" s="43"/>
      <c r="Q119" s="43"/>
      <c r="R119" s="43"/>
      <c r="S119" s="43"/>
      <c r="T119" s="79"/>
      <c r="AT119" s="25" t="s">
        <v>171</v>
      </c>
      <c r="AU119" s="25" t="s">
        <v>83</v>
      </c>
    </row>
    <row r="120" spans="2:65" s="12" customFormat="1" ht="13.5">
      <c r="B120" s="220"/>
      <c r="C120" s="221"/>
      <c r="D120" s="217" t="s">
        <v>173</v>
      </c>
      <c r="E120" s="222" t="s">
        <v>372</v>
      </c>
      <c r="F120" s="223" t="s">
        <v>463</v>
      </c>
      <c r="G120" s="221"/>
      <c r="H120" s="224">
        <v>36.515000000000001</v>
      </c>
      <c r="I120" s="225"/>
      <c r="J120" s="221"/>
      <c r="K120" s="221"/>
      <c r="L120" s="226"/>
      <c r="M120" s="227"/>
      <c r="N120" s="228"/>
      <c r="O120" s="228"/>
      <c r="P120" s="228"/>
      <c r="Q120" s="228"/>
      <c r="R120" s="228"/>
      <c r="S120" s="228"/>
      <c r="T120" s="229"/>
      <c r="AT120" s="230" t="s">
        <v>173</v>
      </c>
      <c r="AU120" s="230" t="s">
        <v>83</v>
      </c>
      <c r="AV120" s="12" t="s">
        <v>83</v>
      </c>
      <c r="AW120" s="12" t="s">
        <v>39</v>
      </c>
      <c r="AX120" s="12" t="s">
        <v>25</v>
      </c>
      <c r="AY120" s="230" t="s">
        <v>162</v>
      </c>
    </row>
    <row r="121" spans="2:65" s="1" customFormat="1" ht="38.25" customHeight="1">
      <c r="B121" s="42"/>
      <c r="C121" s="205" t="s">
        <v>265</v>
      </c>
      <c r="D121" s="205" t="s">
        <v>164</v>
      </c>
      <c r="E121" s="206" t="s">
        <v>246</v>
      </c>
      <c r="F121" s="207" t="s">
        <v>247</v>
      </c>
      <c r="G121" s="208" t="s">
        <v>167</v>
      </c>
      <c r="H121" s="209">
        <v>12.3</v>
      </c>
      <c r="I121" s="210"/>
      <c r="J121" s="211">
        <f>ROUND(I121*H121,2)</f>
        <v>0</v>
      </c>
      <c r="K121" s="207" t="s">
        <v>168</v>
      </c>
      <c r="L121" s="62"/>
      <c r="M121" s="212" t="s">
        <v>24</v>
      </c>
      <c r="N121" s="213" t="s">
        <v>46</v>
      </c>
      <c r="O121" s="43"/>
      <c r="P121" s="214">
        <f>O121*H121</f>
        <v>0</v>
      </c>
      <c r="Q121" s="214">
        <v>0</v>
      </c>
      <c r="R121" s="214">
        <f>Q121*H121</f>
        <v>0</v>
      </c>
      <c r="S121" s="214">
        <v>0</v>
      </c>
      <c r="T121" s="215">
        <f>S121*H121</f>
        <v>0</v>
      </c>
      <c r="AR121" s="25" t="s">
        <v>169</v>
      </c>
      <c r="AT121" s="25" t="s">
        <v>164</v>
      </c>
      <c r="AU121" s="25" t="s">
        <v>83</v>
      </c>
      <c r="AY121" s="25" t="s">
        <v>162</v>
      </c>
      <c r="BE121" s="216">
        <f>IF(N121="základní",J121,0)</f>
        <v>0</v>
      </c>
      <c r="BF121" s="216">
        <f>IF(N121="snížená",J121,0)</f>
        <v>0</v>
      </c>
      <c r="BG121" s="216">
        <f>IF(N121="zákl. přenesená",J121,0)</f>
        <v>0</v>
      </c>
      <c r="BH121" s="216">
        <f>IF(N121="sníž. přenesená",J121,0)</f>
        <v>0</v>
      </c>
      <c r="BI121" s="216">
        <f>IF(N121="nulová",J121,0)</f>
        <v>0</v>
      </c>
      <c r="BJ121" s="25" t="s">
        <v>25</v>
      </c>
      <c r="BK121" s="216">
        <f>ROUND(I121*H121,2)</f>
        <v>0</v>
      </c>
      <c r="BL121" s="25" t="s">
        <v>169</v>
      </c>
      <c r="BM121" s="25" t="s">
        <v>464</v>
      </c>
    </row>
    <row r="122" spans="2:65" s="1" customFormat="1" ht="175.5">
      <c r="B122" s="42"/>
      <c r="C122" s="64"/>
      <c r="D122" s="217" t="s">
        <v>171</v>
      </c>
      <c r="E122" s="64"/>
      <c r="F122" s="218" t="s">
        <v>178</v>
      </c>
      <c r="G122" s="64"/>
      <c r="H122" s="64"/>
      <c r="I122" s="174"/>
      <c r="J122" s="64"/>
      <c r="K122" s="64"/>
      <c r="L122" s="62"/>
      <c r="M122" s="219"/>
      <c r="N122" s="43"/>
      <c r="O122" s="43"/>
      <c r="P122" s="43"/>
      <c r="Q122" s="43"/>
      <c r="R122" s="43"/>
      <c r="S122" s="43"/>
      <c r="T122" s="79"/>
      <c r="AT122" s="25" t="s">
        <v>171</v>
      </c>
      <c r="AU122" s="25" t="s">
        <v>83</v>
      </c>
    </row>
    <row r="123" spans="2:65" s="12" customFormat="1" ht="13.5">
      <c r="B123" s="220"/>
      <c r="C123" s="221"/>
      <c r="D123" s="217" t="s">
        <v>173</v>
      </c>
      <c r="E123" s="222" t="s">
        <v>426</v>
      </c>
      <c r="F123" s="223" t="s">
        <v>465</v>
      </c>
      <c r="G123" s="221"/>
      <c r="H123" s="224">
        <v>12.3</v>
      </c>
      <c r="I123" s="225"/>
      <c r="J123" s="221"/>
      <c r="K123" s="221"/>
      <c r="L123" s="226"/>
      <c r="M123" s="227"/>
      <c r="N123" s="228"/>
      <c r="O123" s="228"/>
      <c r="P123" s="228"/>
      <c r="Q123" s="228"/>
      <c r="R123" s="228"/>
      <c r="S123" s="228"/>
      <c r="T123" s="229"/>
      <c r="AT123" s="230" t="s">
        <v>173</v>
      </c>
      <c r="AU123" s="230" t="s">
        <v>83</v>
      </c>
      <c r="AV123" s="12" t="s">
        <v>83</v>
      </c>
      <c r="AW123" s="12" t="s">
        <v>39</v>
      </c>
      <c r="AX123" s="12" t="s">
        <v>25</v>
      </c>
      <c r="AY123" s="230" t="s">
        <v>162</v>
      </c>
    </row>
    <row r="124" spans="2:65" s="1" customFormat="1" ht="25.5" customHeight="1">
      <c r="B124" s="42"/>
      <c r="C124" s="205" t="s">
        <v>270</v>
      </c>
      <c r="D124" s="205" t="s">
        <v>164</v>
      </c>
      <c r="E124" s="206" t="s">
        <v>250</v>
      </c>
      <c r="F124" s="207" t="s">
        <v>251</v>
      </c>
      <c r="G124" s="208" t="s">
        <v>167</v>
      </c>
      <c r="H124" s="209">
        <v>28.675000000000001</v>
      </c>
      <c r="I124" s="210"/>
      <c r="J124" s="211">
        <f>ROUND(I124*H124,2)</f>
        <v>0</v>
      </c>
      <c r="K124" s="207" t="s">
        <v>168</v>
      </c>
      <c r="L124" s="62"/>
      <c r="M124" s="212" t="s">
        <v>24</v>
      </c>
      <c r="N124" s="213" t="s">
        <v>46</v>
      </c>
      <c r="O124" s="43"/>
      <c r="P124" s="214">
        <f>O124*H124</f>
        <v>0</v>
      </c>
      <c r="Q124" s="214">
        <v>0</v>
      </c>
      <c r="R124" s="214">
        <f>Q124*H124</f>
        <v>0</v>
      </c>
      <c r="S124" s="214">
        <v>0</v>
      </c>
      <c r="T124" s="215">
        <f>S124*H124</f>
        <v>0</v>
      </c>
      <c r="AR124" s="25" t="s">
        <v>169</v>
      </c>
      <c r="AT124" s="25" t="s">
        <v>164</v>
      </c>
      <c r="AU124" s="25" t="s">
        <v>83</v>
      </c>
      <c r="AY124" s="25" t="s">
        <v>162</v>
      </c>
      <c r="BE124" s="216">
        <f>IF(N124="základní",J124,0)</f>
        <v>0</v>
      </c>
      <c r="BF124" s="216">
        <f>IF(N124="snížená",J124,0)</f>
        <v>0</v>
      </c>
      <c r="BG124" s="216">
        <f>IF(N124="zákl. přenesená",J124,0)</f>
        <v>0</v>
      </c>
      <c r="BH124" s="216">
        <f>IF(N124="sníž. přenesená",J124,0)</f>
        <v>0</v>
      </c>
      <c r="BI124" s="216">
        <f>IF(N124="nulová",J124,0)</f>
        <v>0</v>
      </c>
      <c r="BJ124" s="25" t="s">
        <v>25</v>
      </c>
      <c r="BK124" s="216">
        <f>ROUND(I124*H124,2)</f>
        <v>0</v>
      </c>
      <c r="BL124" s="25" t="s">
        <v>169</v>
      </c>
      <c r="BM124" s="25" t="s">
        <v>466</v>
      </c>
    </row>
    <row r="125" spans="2:65" s="1" customFormat="1" ht="175.5">
      <c r="B125" s="42"/>
      <c r="C125" s="64"/>
      <c r="D125" s="217" t="s">
        <v>171</v>
      </c>
      <c r="E125" s="64"/>
      <c r="F125" s="218" t="s">
        <v>253</v>
      </c>
      <c r="G125" s="64"/>
      <c r="H125" s="64"/>
      <c r="I125" s="174"/>
      <c r="J125" s="64"/>
      <c r="K125" s="64"/>
      <c r="L125" s="62"/>
      <c r="M125" s="219"/>
      <c r="N125" s="43"/>
      <c r="O125" s="43"/>
      <c r="P125" s="43"/>
      <c r="Q125" s="43"/>
      <c r="R125" s="43"/>
      <c r="S125" s="43"/>
      <c r="T125" s="79"/>
      <c r="AT125" s="25" t="s">
        <v>171</v>
      </c>
      <c r="AU125" s="25" t="s">
        <v>83</v>
      </c>
    </row>
    <row r="126" spans="2:65" s="12" customFormat="1" ht="13.5">
      <c r="B126" s="220"/>
      <c r="C126" s="221"/>
      <c r="D126" s="217" t="s">
        <v>173</v>
      </c>
      <c r="E126" s="222" t="s">
        <v>24</v>
      </c>
      <c r="F126" s="223" t="s">
        <v>467</v>
      </c>
      <c r="G126" s="221"/>
      <c r="H126" s="224">
        <v>10.11</v>
      </c>
      <c r="I126" s="225"/>
      <c r="J126" s="221"/>
      <c r="K126" s="221"/>
      <c r="L126" s="226"/>
      <c r="M126" s="227"/>
      <c r="N126" s="228"/>
      <c r="O126" s="228"/>
      <c r="P126" s="228"/>
      <c r="Q126" s="228"/>
      <c r="R126" s="228"/>
      <c r="S126" s="228"/>
      <c r="T126" s="229"/>
      <c r="AT126" s="230" t="s">
        <v>173</v>
      </c>
      <c r="AU126" s="230" t="s">
        <v>83</v>
      </c>
      <c r="AV126" s="12" t="s">
        <v>83</v>
      </c>
      <c r="AW126" s="12" t="s">
        <v>39</v>
      </c>
      <c r="AX126" s="12" t="s">
        <v>75</v>
      </c>
      <c r="AY126" s="230" t="s">
        <v>162</v>
      </c>
    </row>
    <row r="127" spans="2:65" s="12" customFormat="1" ht="13.5">
      <c r="B127" s="220"/>
      <c r="C127" s="221"/>
      <c r="D127" s="217" t="s">
        <v>173</v>
      </c>
      <c r="E127" s="222" t="s">
        <v>24</v>
      </c>
      <c r="F127" s="223" t="s">
        <v>468</v>
      </c>
      <c r="G127" s="221"/>
      <c r="H127" s="224">
        <v>18.565000000000001</v>
      </c>
      <c r="I127" s="225"/>
      <c r="J127" s="221"/>
      <c r="K127" s="221"/>
      <c r="L127" s="226"/>
      <c r="M127" s="227"/>
      <c r="N127" s="228"/>
      <c r="O127" s="228"/>
      <c r="P127" s="228"/>
      <c r="Q127" s="228"/>
      <c r="R127" s="228"/>
      <c r="S127" s="228"/>
      <c r="T127" s="229"/>
      <c r="AT127" s="230" t="s">
        <v>173</v>
      </c>
      <c r="AU127" s="230" t="s">
        <v>83</v>
      </c>
      <c r="AV127" s="12" t="s">
        <v>83</v>
      </c>
      <c r="AW127" s="12" t="s">
        <v>39</v>
      </c>
      <c r="AX127" s="12" t="s">
        <v>75</v>
      </c>
      <c r="AY127" s="230" t="s">
        <v>162</v>
      </c>
    </row>
    <row r="128" spans="2:65" s="13" customFormat="1" ht="13.5">
      <c r="B128" s="234"/>
      <c r="C128" s="235"/>
      <c r="D128" s="217" t="s">
        <v>173</v>
      </c>
      <c r="E128" s="236" t="s">
        <v>199</v>
      </c>
      <c r="F128" s="237" t="s">
        <v>257</v>
      </c>
      <c r="G128" s="235"/>
      <c r="H128" s="238">
        <v>28.675000000000001</v>
      </c>
      <c r="I128" s="239"/>
      <c r="J128" s="235"/>
      <c r="K128" s="235"/>
      <c r="L128" s="240"/>
      <c r="M128" s="241"/>
      <c r="N128" s="242"/>
      <c r="O128" s="242"/>
      <c r="P128" s="242"/>
      <c r="Q128" s="242"/>
      <c r="R128" s="242"/>
      <c r="S128" s="242"/>
      <c r="T128" s="243"/>
      <c r="AT128" s="244" t="s">
        <v>173</v>
      </c>
      <c r="AU128" s="244" t="s">
        <v>83</v>
      </c>
      <c r="AV128" s="13" t="s">
        <v>169</v>
      </c>
      <c r="AW128" s="13" t="s">
        <v>39</v>
      </c>
      <c r="AX128" s="13" t="s">
        <v>25</v>
      </c>
      <c r="AY128" s="244" t="s">
        <v>162</v>
      </c>
    </row>
    <row r="129" spans="2:65" s="1" customFormat="1" ht="16.5" customHeight="1">
      <c r="B129" s="42"/>
      <c r="C129" s="205" t="s">
        <v>277</v>
      </c>
      <c r="D129" s="205" t="s">
        <v>164</v>
      </c>
      <c r="E129" s="206" t="s">
        <v>181</v>
      </c>
      <c r="F129" s="207" t="s">
        <v>182</v>
      </c>
      <c r="G129" s="208" t="s">
        <v>167</v>
      </c>
      <c r="H129" s="209">
        <v>48.814999999999998</v>
      </c>
      <c r="I129" s="210"/>
      <c r="J129" s="211">
        <f>ROUND(I129*H129,2)</f>
        <v>0</v>
      </c>
      <c r="K129" s="207" t="s">
        <v>168</v>
      </c>
      <c r="L129" s="62"/>
      <c r="M129" s="212" t="s">
        <v>24</v>
      </c>
      <c r="N129" s="213" t="s">
        <v>46</v>
      </c>
      <c r="O129" s="43"/>
      <c r="P129" s="214">
        <f>O129*H129</f>
        <v>0</v>
      </c>
      <c r="Q129" s="214">
        <v>0</v>
      </c>
      <c r="R129" s="214">
        <f>Q129*H129</f>
        <v>0</v>
      </c>
      <c r="S129" s="214">
        <v>0</v>
      </c>
      <c r="T129" s="215">
        <f>S129*H129</f>
        <v>0</v>
      </c>
      <c r="AR129" s="25" t="s">
        <v>169</v>
      </c>
      <c r="AT129" s="25" t="s">
        <v>164</v>
      </c>
      <c r="AU129" s="25" t="s">
        <v>83</v>
      </c>
      <c r="AY129" s="25" t="s">
        <v>162</v>
      </c>
      <c r="BE129" s="216">
        <f>IF(N129="základní",J129,0)</f>
        <v>0</v>
      </c>
      <c r="BF129" s="216">
        <f>IF(N129="snížená",J129,0)</f>
        <v>0</v>
      </c>
      <c r="BG129" s="216">
        <f>IF(N129="zákl. přenesená",J129,0)</f>
        <v>0</v>
      </c>
      <c r="BH129" s="216">
        <f>IF(N129="sníž. přenesená",J129,0)</f>
        <v>0</v>
      </c>
      <c r="BI129" s="216">
        <f>IF(N129="nulová",J129,0)</f>
        <v>0</v>
      </c>
      <c r="BJ129" s="25" t="s">
        <v>25</v>
      </c>
      <c r="BK129" s="216">
        <f>ROUND(I129*H129,2)</f>
        <v>0</v>
      </c>
      <c r="BL129" s="25" t="s">
        <v>169</v>
      </c>
      <c r="BM129" s="25" t="s">
        <v>381</v>
      </c>
    </row>
    <row r="130" spans="2:65" s="1" customFormat="1" ht="175.5">
      <c r="B130" s="42"/>
      <c r="C130" s="64"/>
      <c r="D130" s="217" t="s">
        <v>171</v>
      </c>
      <c r="E130" s="64"/>
      <c r="F130" s="218" t="s">
        <v>184</v>
      </c>
      <c r="G130" s="64"/>
      <c r="H130" s="64"/>
      <c r="I130" s="174"/>
      <c r="J130" s="64"/>
      <c r="K130" s="64"/>
      <c r="L130" s="62"/>
      <c r="M130" s="219"/>
      <c r="N130" s="43"/>
      <c r="O130" s="43"/>
      <c r="P130" s="43"/>
      <c r="Q130" s="43"/>
      <c r="R130" s="43"/>
      <c r="S130" s="43"/>
      <c r="T130" s="79"/>
      <c r="AT130" s="25" t="s">
        <v>171</v>
      </c>
      <c r="AU130" s="25" t="s">
        <v>83</v>
      </c>
    </row>
    <row r="131" spans="2:65" s="12" customFormat="1" ht="13.5">
      <c r="B131" s="220"/>
      <c r="C131" s="221"/>
      <c r="D131" s="217" t="s">
        <v>173</v>
      </c>
      <c r="E131" s="222" t="s">
        <v>24</v>
      </c>
      <c r="F131" s="223" t="s">
        <v>469</v>
      </c>
      <c r="G131" s="221"/>
      <c r="H131" s="224">
        <v>48.814999999999998</v>
      </c>
      <c r="I131" s="225"/>
      <c r="J131" s="221"/>
      <c r="K131" s="221"/>
      <c r="L131" s="226"/>
      <c r="M131" s="227"/>
      <c r="N131" s="228"/>
      <c r="O131" s="228"/>
      <c r="P131" s="228"/>
      <c r="Q131" s="228"/>
      <c r="R131" s="228"/>
      <c r="S131" s="228"/>
      <c r="T131" s="229"/>
      <c r="AT131" s="230" t="s">
        <v>173</v>
      </c>
      <c r="AU131" s="230" t="s">
        <v>83</v>
      </c>
      <c r="AV131" s="12" t="s">
        <v>83</v>
      </c>
      <c r="AW131" s="12" t="s">
        <v>39</v>
      </c>
      <c r="AX131" s="12" t="s">
        <v>25</v>
      </c>
      <c r="AY131" s="230" t="s">
        <v>162</v>
      </c>
    </row>
    <row r="132" spans="2:65" s="1" customFormat="1" ht="16.5" customHeight="1">
      <c r="B132" s="42"/>
      <c r="C132" s="205" t="s">
        <v>10</v>
      </c>
      <c r="D132" s="205" t="s">
        <v>164</v>
      </c>
      <c r="E132" s="206" t="s">
        <v>186</v>
      </c>
      <c r="F132" s="207" t="s">
        <v>187</v>
      </c>
      <c r="G132" s="208" t="s">
        <v>188</v>
      </c>
      <c r="H132" s="209">
        <v>92.867000000000004</v>
      </c>
      <c r="I132" s="210"/>
      <c r="J132" s="211">
        <f>ROUND(I132*H132,2)</f>
        <v>0</v>
      </c>
      <c r="K132" s="207" t="s">
        <v>168</v>
      </c>
      <c r="L132" s="62"/>
      <c r="M132" s="212" t="s">
        <v>24</v>
      </c>
      <c r="N132" s="213" t="s">
        <v>46</v>
      </c>
      <c r="O132" s="43"/>
      <c r="P132" s="214">
        <f>O132*H132</f>
        <v>0</v>
      </c>
      <c r="Q132" s="214">
        <v>0</v>
      </c>
      <c r="R132" s="214">
        <f>Q132*H132</f>
        <v>0</v>
      </c>
      <c r="S132" s="214">
        <v>0</v>
      </c>
      <c r="T132" s="215">
        <f>S132*H132</f>
        <v>0</v>
      </c>
      <c r="AR132" s="25" t="s">
        <v>169</v>
      </c>
      <c r="AT132" s="25" t="s">
        <v>164</v>
      </c>
      <c r="AU132" s="25" t="s">
        <v>83</v>
      </c>
      <c r="AY132" s="25" t="s">
        <v>162</v>
      </c>
      <c r="BE132" s="216">
        <f>IF(N132="základní",J132,0)</f>
        <v>0</v>
      </c>
      <c r="BF132" s="216">
        <f>IF(N132="snížená",J132,0)</f>
        <v>0</v>
      </c>
      <c r="BG132" s="216">
        <f>IF(N132="zákl. přenesená",J132,0)</f>
        <v>0</v>
      </c>
      <c r="BH132" s="216">
        <f>IF(N132="sníž. přenesená",J132,0)</f>
        <v>0</v>
      </c>
      <c r="BI132" s="216">
        <f>IF(N132="nulová",J132,0)</f>
        <v>0</v>
      </c>
      <c r="BJ132" s="25" t="s">
        <v>25</v>
      </c>
      <c r="BK132" s="216">
        <f>ROUND(I132*H132,2)</f>
        <v>0</v>
      </c>
      <c r="BL132" s="25" t="s">
        <v>169</v>
      </c>
      <c r="BM132" s="25" t="s">
        <v>382</v>
      </c>
    </row>
    <row r="133" spans="2:65" s="1" customFormat="1" ht="175.5">
      <c r="B133" s="42"/>
      <c r="C133" s="64"/>
      <c r="D133" s="217" t="s">
        <v>171</v>
      </c>
      <c r="E133" s="64"/>
      <c r="F133" s="218" t="s">
        <v>184</v>
      </c>
      <c r="G133" s="64"/>
      <c r="H133" s="64"/>
      <c r="I133" s="174"/>
      <c r="J133" s="64"/>
      <c r="K133" s="64"/>
      <c r="L133" s="62"/>
      <c r="M133" s="219"/>
      <c r="N133" s="43"/>
      <c r="O133" s="43"/>
      <c r="P133" s="43"/>
      <c r="Q133" s="43"/>
      <c r="R133" s="43"/>
      <c r="S133" s="43"/>
      <c r="T133" s="79"/>
      <c r="AT133" s="25" t="s">
        <v>171</v>
      </c>
      <c r="AU133" s="25" t="s">
        <v>83</v>
      </c>
    </row>
    <row r="134" spans="2:65" s="12" customFormat="1" ht="13.5">
      <c r="B134" s="220"/>
      <c r="C134" s="221"/>
      <c r="D134" s="217" t="s">
        <v>173</v>
      </c>
      <c r="E134" s="222" t="s">
        <v>24</v>
      </c>
      <c r="F134" s="223" t="s">
        <v>470</v>
      </c>
      <c r="G134" s="221"/>
      <c r="H134" s="224">
        <v>92.787000000000006</v>
      </c>
      <c r="I134" s="225"/>
      <c r="J134" s="221"/>
      <c r="K134" s="221"/>
      <c r="L134" s="226"/>
      <c r="M134" s="227"/>
      <c r="N134" s="228"/>
      <c r="O134" s="228"/>
      <c r="P134" s="228"/>
      <c r="Q134" s="228"/>
      <c r="R134" s="228"/>
      <c r="S134" s="228"/>
      <c r="T134" s="229"/>
      <c r="AT134" s="230" t="s">
        <v>173</v>
      </c>
      <c r="AU134" s="230" t="s">
        <v>83</v>
      </c>
      <c r="AV134" s="12" t="s">
        <v>83</v>
      </c>
      <c r="AW134" s="12" t="s">
        <v>39</v>
      </c>
      <c r="AX134" s="12" t="s">
        <v>75</v>
      </c>
      <c r="AY134" s="230" t="s">
        <v>162</v>
      </c>
    </row>
    <row r="135" spans="2:65" s="12" customFormat="1" ht="13.5">
      <c r="B135" s="220"/>
      <c r="C135" s="221"/>
      <c r="D135" s="217" t="s">
        <v>173</v>
      </c>
      <c r="E135" s="222" t="s">
        <v>24</v>
      </c>
      <c r="F135" s="223" t="s">
        <v>471</v>
      </c>
      <c r="G135" s="221"/>
      <c r="H135" s="224">
        <v>0.08</v>
      </c>
      <c r="I135" s="225"/>
      <c r="J135" s="221"/>
      <c r="K135" s="221"/>
      <c r="L135" s="226"/>
      <c r="M135" s="227"/>
      <c r="N135" s="228"/>
      <c r="O135" s="228"/>
      <c r="P135" s="228"/>
      <c r="Q135" s="228"/>
      <c r="R135" s="228"/>
      <c r="S135" s="228"/>
      <c r="T135" s="229"/>
      <c r="AT135" s="230" t="s">
        <v>173</v>
      </c>
      <c r="AU135" s="230" t="s">
        <v>83</v>
      </c>
      <c r="AV135" s="12" t="s">
        <v>83</v>
      </c>
      <c r="AW135" s="12" t="s">
        <v>39</v>
      </c>
      <c r="AX135" s="12" t="s">
        <v>75</v>
      </c>
      <c r="AY135" s="230" t="s">
        <v>162</v>
      </c>
    </row>
    <row r="136" spans="2:65" s="13" customFormat="1" ht="13.5">
      <c r="B136" s="234"/>
      <c r="C136" s="235"/>
      <c r="D136" s="217" t="s">
        <v>173</v>
      </c>
      <c r="E136" s="236" t="s">
        <v>24</v>
      </c>
      <c r="F136" s="237" t="s">
        <v>257</v>
      </c>
      <c r="G136" s="235"/>
      <c r="H136" s="238">
        <v>92.867000000000004</v>
      </c>
      <c r="I136" s="239"/>
      <c r="J136" s="235"/>
      <c r="K136" s="235"/>
      <c r="L136" s="240"/>
      <c r="M136" s="241"/>
      <c r="N136" s="242"/>
      <c r="O136" s="242"/>
      <c r="P136" s="242"/>
      <c r="Q136" s="242"/>
      <c r="R136" s="242"/>
      <c r="S136" s="242"/>
      <c r="T136" s="243"/>
      <c r="AT136" s="244" t="s">
        <v>173</v>
      </c>
      <c r="AU136" s="244" t="s">
        <v>83</v>
      </c>
      <c r="AV136" s="13" t="s">
        <v>169</v>
      </c>
      <c r="AW136" s="13" t="s">
        <v>39</v>
      </c>
      <c r="AX136" s="13" t="s">
        <v>25</v>
      </c>
      <c r="AY136" s="244" t="s">
        <v>162</v>
      </c>
    </row>
    <row r="137" spans="2:65" s="1" customFormat="1" ht="25.5" customHeight="1">
      <c r="B137" s="42"/>
      <c r="C137" s="205" t="s">
        <v>286</v>
      </c>
      <c r="D137" s="205" t="s">
        <v>164</v>
      </c>
      <c r="E137" s="206" t="s">
        <v>266</v>
      </c>
      <c r="F137" s="207" t="s">
        <v>267</v>
      </c>
      <c r="G137" s="208" t="s">
        <v>219</v>
      </c>
      <c r="H137" s="209">
        <v>18.28</v>
      </c>
      <c r="I137" s="210"/>
      <c r="J137" s="211">
        <f>ROUND(I137*H137,2)</f>
        <v>0</v>
      </c>
      <c r="K137" s="207" t="s">
        <v>168</v>
      </c>
      <c r="L137" s="62"/>
      <c r="M137" s="212" t="s">
        <v>24</v>
      </c>
      <c r="N137" s="213" t="s">
        <v>46</v>
      </c>
      <c r="O137" s="43"/>
      <c r="P137" s="214">
        <f>O137*H137</f>
        <v>0</v>
      </c>
      <c r="Q137" s="214">
        <v>0</v>
      </c>
      <c r="R137" s="214">
        <f>Q137*H137</f>
        <v>0</v>
      </c>
      <c r="S137" s="214">
        <v>0</v>
      </c>
      <c r="T137" s="215">
        <f>S137*H137</f>
        <v>0</v>
      </c>
      <c r="AR137" s="25" t="s">
        <v>169</v>
      </c>
      <c r="AT137" s="25" t="s">
        <v>164</v>
      </c>
      <c r="AU137" s="25" t="s">
        <v>83</v>
      </c>
      <c r="AY137" s="25" t="s">
        <v>162</v>
      </c>
      <c r="BE137" s="216">
        <f>IF(N137="základní",J137,0)</f>
        <v>0</v>
      </c>
      <c r="BF137" s="216">
        <f>IF(N137="snížená",J137,0)</f>
        <v>0</v>
      </c>
      <c r="BG137" s="216">
        <f>IF(N137="zákl. přenesená",J137,0)</f>
        <v>0</v>
      </c>
      <c r="BH137" s="216">
        <f>IF(N137="sníž. přenesená",J137,0)</f>
        <v>0</v>
      </c>
      <c r="BI137" s="216">
        <f>IF(N137="nulová",J137,0)</f>
        <v>0</v>
      </c>
      <c r="BJ137" s="25" t="s">
        <v>25</v>
      </c>
      <c r="BK137" s="216">
        <f>ROUND(I137*H137,2)</f>
        <v>0</v>
      </c>
      <c r="BL137" s="25" t="s">
        <v>169</v>
      </c>
      <c r="BM137" s="25" t="s">
        <v>472</v>
      </c>
    </row>
    <row r="138" spans="2:65" s="1" customFormat="1" ht="94.5">
      <c r="B138" s="42"/>
      <c r="C138" s="64"/>
      <c r="D138" s="217" t="s">
        <v>171</v>
      </c>
      <c r="E138" s="64"/>
      <c r="F138" s="218" t="s">
        <v>269</v>
      </c>
      <c r="G138" s="64"/>
      <c r="H138" s="64"/>
      <c r="I138" s="174"/>
      <c r="J138" s="64"/>
      <c r="K138" s="64"/>
      <c r="L138" s="62"/>
      <c r="M138" s="219"/>
      <c r="N138" s="43"/>
      <c r="O138" s="43"/>
      <c r="P138" s="43"/>
      <c r="Q138" s="43"/>
      <c r="R138" s="43"/>
      <c r="S138" s="43"/>
      <c r="T138" s="79"/>
      <c r="AT138" s="25" t="s">
        <v>171</v>
      </c>
      <c r="AU138" s="25" t="s">
        <v>83</v>
      </c>
    </row>
    <row r="139" spans="2:65" s="12" customFormat="1" ht="13.5">
      <c r="B139" s="220"/>
      <c r="C139" s="221"/>
      <c r="D139" s="217" t="s">
        <v>173</v>
      </c>
      <c r="E139" s="222" t="s">
        <v>24</v>
      </c>
      <c r="F139" s="223" t="s">
        <v>207</v>
      </c>
      <c r="G139" s="221"/>
      <c r="H139" s="224">
        <v>18.28</v>
      </c>
      <c r="I139" s="225"/>
      <c r="J139" s="221"/>
      <c r="K139" s="221"/>
      <c r="L139" s="226"/>
      <c r="M139" s="227"/>
      <c r="N139" s="228"/>
      <c r="O139" s="228"/>
      <c r="P139" s="228"/>
      <c r="Q139" s="228"/>
      <c r="R139" s="228"/>
      <c r="S139" s="228"/>
      <c r="T139" s="229"/>
      <c r="AT139" s="230" t="s">
        <v>173</v>
      </c>
      <c r="AU139" s="230" t="s">
        <v>83</v>
      </c>
      <c r="AV139" s="12" t="s">
        <v>83</v>
      </c>
      <c r="AW139" s="12" t="s">
        <v>39</v>
      </c>
      <c r="AX139" s="12" t="s">
        <v>25</v>
      </c>
      <c r="AY139" s="230" t="s">
        <v>162</v>
      </c>
    </row>
    <row r="140" spans="2:65" s="1" customFormat="1" ht="16.5" customHeight="1">
      <c r="B140" s="42"/>
      <c r="C140" s="245" t="s">
        <v>292</v>
      </c>
      <c r="D140" s="245" t="s">
        <v>271</v>
      </c>
      <c r="E140" s="246" t="s">
        <v>272</v>
      </c>
      <c r="F140" s="247" t="s">
        <v>273</v>
      </c>
      <c r="G140" s="248" t="s">
        <v>274</v>
      </c>
      <c r="H140" s="249">
        <v>1.298</v>
      </c>
      <c r="I140" s="250"/>
      <c r="J140" s="251">
        <f>ROUND(I140*H140,2)</f>
        <v>0</v>
      </c>
      <c r="K140" s="247" t="s">
        <v>168</v>
      </c>
      <c r="L140" s="252"/>
      <c r="M140" s="253" t="s">
        <v>24</v>
      </c>
      <c r="N140" s="254" t="s">
        <v>46</v>
      </c>
      <c r="O140" s="43"/>
      <c r="P140" s="214">
        <f>O140*H140</f>
        <v>0</v>
      </c>
      <c r="Q140" s="214">
        <v>1E-3</v>
      </c>
      <c r="R140" s="214">
        <f>Q140*H140</f>
        <v>1.2980000000000001E-3</v>
      </c>
      <c r="S140" s="214">
        <v>0</v>
      </c>
      <c r="T140" s="215">
        <f>S140*H140</f>
        <v>0</v>
      </c>
      <c r="AR140" s="25" t="s">
        <v>249</v>
      </c>
      <c r="AT140" s="25" t="s">
        <v>271</v>
      </c>
      <c r="AU140" s="25" t="s">
        <v>83</v>
      </c>
      <c r="AY140" s="25" t="s">
        <v>162</v>
      </c>
      <c r="BE140" s="216">
        <f>IF(N140="základní",J140,0)</f>
        <v>0</v>
      </c>
      <c r="BF140" s="216">
        <f>IF(N140="snížená",J140,0)</f>
        <v>0</v>
      </c>
      <c r="BG140" s="216">
        <f>IF(N140="zákl. přenesená",J140,0)</f>
        <v>0</v>
      </c>
      <c r="BH140" s="216">
        <f>IF(N140="sníž. přenesená",J140,0)</f>
        <v>0</v>
      </c>
      <c r="BI140" s="216">
        <f>IF(N140="nulová",J140,0)</f>
        <v>0</v>
      </c>
      <c r="BJ140" s="25" t="s">
        <v>25</v>
      </c>
      <c r="BK140" s="216">
        <f>ROUND(I140*H140,2)</f>
        <v>0</v>
      </c>
      <c r="BL140" s="25" t="s">
        <v>169</v>
      </c>
      <c r="BM140" s="25" t="s">
        <v>473</v>
      </c>
    </row>
    <row r="141" spans="2:65" s="12" customFormat="1" ht="13.5">
      <c r="B141" s="220"/>
      <c r="C141" s="221"/>
      <c r="D141" s="217" t="s">
        <v>173</v>
      </c>
      <c r="E141" s="221"/>
      <c r="F141" s="223" t="s">
        <v>474</v>
      </c>
      <c r="G141" s="221"/>
      <c r="H141" s="224">
        <v>1.298</v>
      </c>
      <c r="I141" s="225"/>
      <c r="J141" s="221"/>
      <c r="K141" s="221"/>
      <c r="L141" s="226"/>
      <c r="M141" s="227"/>
      <c r="N141" s="228"/>
      <c r="O141" s="228"/>
      <c r="P141" s="228"/>
      <c r="Q141" s="228"/>
      <c r="R141" s="228"/>
      <c r="S141" s="228"/>
      <c r="T141" s="229"/>
      <c r="AT141" s="230" t="s">
        <v>173</v>
      </c>
      <c r="AU141" s="230" t="s">
        <v>83</v>
      </c>
      <c r="AV141" s="12" t="s">
        <v>83</v>
      </c>
      <c r="AW141" s="12" t="s">
        <v>6</v>
      </c>
      <c r="AX141" s="12" t="s">
        <v>25</v>
      </c>
      <c r="AY141" s="230" t="s">
        <v>162</v>
      </c>
    </row>
    <row r="142" spans="2:65" s="1" customFormat="1" ht="16.5" customHeight="1">
      <c r="B142" s="42"/>
      <c r="C142" s="205" t="s">
        <v>298</v>
      </c>
      <c r="D142" s="205" t="s">
        <v>164</v>
      </c>
      <c r="E142" s="206" t="s">
        <v>278</v>
      </c>
      <c r="F142" s="207" t="s">
        <v>279</v>
      </c>
      <c r="G142" s="208" t="s">
        <v>219</v>
      </c>
      <c r="H142" s="209">
        <v>408.68</v>
      </c>
      <c r="I142" s="210"/>
      <c r="J142" s="211">
        <f>ROUND(I142*H142,2)</f>
        <v>0</v>
      </c>
      <c r="K142" s="207" t="s">
        <v>168</v>
      </c>
      <c r="L142" s="62"/>
      <c r="M142" s="212" t="s">
        <v>24</v>
      </c>
      <c r="N142" s="213" t="s">
        <v>46</v>
      </c>
      <c r="O142" s="43"/>
      <c r="P142" s="214">
        <f>O142*H142</f>
        <v>0</v>
      </c>
      <c r="Q142" s="214">
        <v>0</v>
      </c>
      <c r="R142" s="214">
        <f>Q142*H142</f>
        <v>0</v>
      </c>
      <c r="S142" s="214">
        <v>0</v>
      </c>
      <c r="T142" s="215">
        <f>S142*H142</f>
        <v>0</v>
      </c>
      <c r="AR142" s="25" t="s">
        <v>169</v>
      </c>
      <c r="AT142" s="25" t="s">
        <v>164</v>
      </c>
      <c r="AU142" s="25" t="s">
        <v>83</v>
      </c>
      <c r="AY142" s="25" t="s">
        <v>162</v>
      </c>
      <c r="BE142" s="216">
        <f>IF(N142="základní",J142,0)</f>
        <v>0</v>
      </c>
      <c r="BF142" s="216">
        <f>IF(N142="snížená",J142,0)</f>
        <v>0</v>
      </c>
      <c r="BG142" s="216">
        <f>IF(N142="zákl. přenesená",J142,0)</f>
        <v>0</v>
      </c>
      <c r="BH142" s="216">
        <f>IF(N142="sníž. přenesená",J142,0)</f>
        <v>0</v>
      </c>
      <c r="BI142" s="216">
        <f>IF(N142="nulová",J142,0)</f>
        <v>0</v>
      </c>
      <c r="BJ142" s="25" t="s">
        <v>25</v>
      </c>
      <c r="BK142" s="216">
        <f>ROUND(I142*H142,2)</f>
        <v>0</v>
      </c>
      <c r="BL142" s="25" t="s">
        <v>169</v>
      </c>
      <c r="BM142" s="25" t="s">
        <v>475</v>
      </c>
    </row>
    <row r="143" spans="2:65" s="1" customFormat="1" ht="94.5">
      <c r="B143" s="42"/>
      <c r="C143" s="64"/>
      <c r="D143" s="217" t="s">
        <v>171</v>
      </c>
      <c r="E143" s="64"/>
      <c r="F143" s="218" t="s">
        <v>269</v>
      </c>
      <c r="G143" s="64"/>
      <c r="H143" s="64"/>
      <c r="I143" s="174"/>
      <c r="J143" s="64"/>
      <c r="K143" s="64"/>
      <c r="L143" s="62"/>
      <c r="M143" s="219"/>
      <c r="N143" s="43"/>
      <c r="O143" s="43"/>
      <c r="P143" s="43"/>
      <c r="Q143" s="43"/>
      <c r="R143" s="43"/>
      <c r="S143" s="43"/>
      <c r="T143" s="79"/>
      <c r="AT143" s="25" t="s">
        <v>171</v>
      </c>
      <c r="AU143" s="25" t="s">
        <v>83</v>
      </c>
    </row>
    <row r="144" spans="2:65" s="12" customFormat="1" ht="13.5">
      <c r="B144" s="220"/>
      <c r="C144" s="221"/>
      <c r="D144" s="217" t="s">
        <v>173</v>
      </c>
      <c r="E144" s="222" t="s">
        <v>24</v>
      </c>
      <c r="F144" s="223" t="s">
        <v>281</v>
      </c>
      <c r="G144" s="221"/>
      <c r="H144" s="224">
        <v>209.6</v>
      </c>
      <c r="I144" s="225"/>
      <c r="J144" s="221"/>
      <c r="K144" s="221"/>
      <c r="L144" s="226"/>
      <c r="M144" s="227"/>
      <c r="N144" s="228"/>
      <c r="O144" s="228"/>
      <c r="P144" s="228"/>
      <c r="Q144" s="228"/>
      <c r="R144" s="228"/>
      <c r="S144" s="228"/>
      <c r="T144" s="229"/>
      <c r="AT144" s="230" t="s">
        <v>173</v>
      </c>
      <c r="AU144" s="230" t="s">
        <v>83</v>
      </c>
      <c r="AV144" s="12" t="s">
        <v>83</v>
      </c>
      <c r="AW144" s="12" t="s">
        <v>39</v>
      </c>
      <c r="AX144" s="12" t="s">
        <v>75</v>
      </c>
      <c r="AY144" s="230" t="s">
        <v>162</v>
      </c>
    </row>
    <row r="145" spans="2:65" s="12" customFormat="1" ht="13.5">
      <c r="B145" s="220"/>
      <c r="C145" s="221"/>
      <c r="D145" s="217" t="s">
        <v>173</v>
      </c>
      <c r="E145" s="222" t="s">
        <v>24</v>
      </c>
      <c r="F145" s="223" t="s">
        <v>476</v>
      </c>
      <c r="G145" s="221"/>
      <c r="H145" s="224">
        <v>199.08</v>
      </c>
      <c r="I145" s="225"/>
      <c r="J145" s="221"/>
      <c r="K145" s="221"/>
      <c r="L145" s="226"/>
      <c r="M145" s="227"/>
      <c r="N145" s="228"/>
      <c r="O145" s="228"/>
      <c r="P145" s="228"/>
      <c r="Q145" s="228"/>
      <c r="R145" s="228"/>
      <c r="S145" s="228"/>
      <c r="T145" s="229"/>
      <c r="AT145" s="230" t="s">
        <v>173</v>
      </c>
      <c r="AU145" s="230" t="s">
        <v>83</v>
      </c>
      <c r="AV145" s="12" t="s">
        <v>83</v>
      </c>
      <c r="AW145" s="12" t="s">
        <v>39</v>
      </c>
      <c r="AX145" s="12" t="s">
        <v>75</v>
      </c>
      <c r="AY145" s="230" t="s">
        <v>162</v>
      </c>
    </row>
    <row r="146" spans="2:65" s="13" customFormat="1" ht="13.5">
      <c r="B146" s="234"/>
      <c r="C146" s="235"/>
      <c r="D146" s="217" t="s">
        <v>173</v>
      </c>
      <c r="E146" s="236" t="s">
        <v>24</v>
      </c>
      <c r="F146" s="237" t="s">
        <v>257</v>
      </c>
      <c r="G146" s="235"/>
      <c r="H146" s="238">
        <v>408.68</v>
      </c>
      <c r="I146" s="239"/>
      <c r="J146" s="235"/>
      <c r="K146" s="235"/>
      <c r="L146" s="240"/>
      <c r="M146" s="241"/>
      <c r="N146" s="242"/>
      <c r="O146" s="242"/>
      <c r="P146" s="242"/>
      <c r="Q146" s="242"/>
      <c r="R146" s="242"/>
      <c r="S146" s="242"/>
      <c r="T146" s="243"/>
      <c r="AT146" s="244" t="s">
        <v>173</v>
      </c>
      <c r="AU146" s="244" t="s">
        <v>83</v>
      </c>
      <c r="AV146" s="13" t="s">
        <v>169</v>
      </c>
      <c r="AW146" s="13" t="s">
        <v>39</v>
      </c>
      <c r="AX146" s="13" t="s">
        <v>25</v>
      </c>
      <c r="AY146" s="244" t="s">
        <v>162</v>
      </c>
    </row>
    <row r="147" spans="2:65" s="1" customFormat="1" ht="16.5" customHeight="1">
      <c r="B147" s="42"/>
      <c r="C147" s="245" t="s">
        <v>304</v>
      </c>
      <c r="D147" s="245" t="s">
        <v>271</v>
      </c>
      <c r="E147" s="246" t="s">
        <v>282</v>
      </c>
      <c r="F147" s="247" t="s">
        <v>283</v>
      </c>
      <c r="G147" s="248" t="s">
        <v>274</v>
      </c>
      <c r="H147" s="249">
        <v>6.13</v>
      </c>
      <c r="I147" s="250"/>
      <c r="J147" s="251">
        <f>ROUND(I147*H147,2)</f>
        <v>0</v>
      </c>
      <c r="K147" s="247" t="s">
        <v>168</v>
      </c>
      <c r="L147" s="252"/>
      <c r="M147" s="253" t="s">
        <v>24</v>
      </c>
      <c r="N147" s="254" t="s">
        <v>46</v>
      </c>
      <c r="O147" s="43"/>
      <c r="P147" s="214">
        <f>O147*H147</f>
        <v>0</v>
      </c>
      <c r="Q147" s="214">
        <v>1E-3</v>
      </c>
      <c r="R147" s="214">
        <f>Q147*H147</f>
        <v>6.13E-3</v>
      </c>
      <c r="S147" s="214">
        <v>0</v>
      </c>
      <c r="T147" s="215">
        <f>S147*H147</f>
        <v>0</v>
      </c>
      <c r="AR147" s="25" t="s">
        <v>249</v>
      </c>
      <c r="AT147" s="25" t="s">
        <v>271</v>
      </c>
      <c r="AU147" s="25" t="s">
        <v>83</v>
      </c>
      <c r="AY147" s="25" t="s">
        <v>162</v>
      </c>
      <c r="BE147" s="216">
        <f>IF(N147="základní",J147,0)</f>
        <v>0</v>
      </c>
      <c r="BF147" s="216">
        <f>IF(N147="snížená",J147,0)</f>
        <v>0</v>
      </c>
      <c r="BG147" s="216">
        <f>IF(N147="zákl. přenesená",J147,0)</f>
        <v>0</v>
      </c>
      <c r="BH147" s="216">
        <f>IF(N147="sníž. přenesená",J147,0)</f>
        <v>0</v>
      </c>
      <c r="BI147" s="216">
        <f>IF(N147="nulová",J147,0)</f>
        <v>0</v>
      </c>
      <c r="BJ147" s="25" t="s">
        <v>25</v>
      </c>
      <c r="BK147" s="216">
        <f>ROUND(I147*H147,2)</f>
        <v>0</v>
      </c>
      <c r="BL147" s="25" t="s">
        <v>169</v>
      </c>
      <c r="BM147" s="25" t="s">
        <v>477</v>
      </c>
    </row>
    <row r="148" spans="2:65" s="12" customFormat="1" ht="13.5">
      <c r="B148" s="220"/>
      <c r="C148" s="221"/>
      <c r="D148" s="217" t="s">
        <v>173</v>
      </c>
      <c r="E148" s="221"/>
      <c r="F148" s="223" t="s">
        <v>478</v>
      </c>
      <c r="G148" s="221"/>
      <c r="H148" s="224">
        <v>6.13</v>
      </c>
      <c r="I148" s="225"/>
      <c r="J148" s="221"/>
      <c r="K148" s="221"/>
      <c r="L148" s="226"/>
      <c r="M148" s="227"/>
      <c r="N148" s="228"/>
      <c r="O148" s="228"/>
      <c r="P148" s="228"/>
      <c r="Q148" s="228"/>
      <c r="R148" s="228"/>
      <c r="S148" s="228"/>
      <c r="T148" s="229"/>
      <c r="AT148" s="230" t="s">
        <v>173</v>
      </c>
      <c r="AU148" s="230" t="s">
        <v>83</v>
      </c>
      <c r="AV148" s="12" t="s">
        <v>83</v>
      </c>
      <c r="AW148" s="12" t="s">
        <v>6</v>
      </c>
      <c r="AX148" s="12" t="s">
        <v>25</v>
      </c>
      <c r="AY148" s="230" t="s">
        <v>162</v>
      </c>
    </row>
    <row r="149" spans="2:65" s="1" customFormat="1" ht="16.5" customHeight="1">
      <c r="B149" s="42"/>
      <c r="C149" s="205" t="s">
        <v>309</v>
      </c>
      <c r="D149" s="205" t="s">
        <v>164</v>
      </c>
      <c r="E149" s="206" t="s">
        <v>287</v>
      </c>
      <c r="F149" s="207" t="s">
        <v>288</v>
      </c>
      <c r="G149" s="208" t="s">
        <v>219</v>
      </c>
      <c r="H149" s="209">
        <v>18.28</v>
      </c>
      <c r="I149" s="210"/>
      <c r="J149" s="211">
        <f>ROUND(I149*H149,2)</f>
        <v>0</v>
      </c>
      <c r="K149" s="207" t="s">
        <v>168</v>
      </c>
      <c r="L149" s="62"/>
      <c r="M149" s="212" t="s">
        <v>24</v>
      </c>
      <c r="N149" s="213" t="s">
        <v>46</v>
      </c>
      <c r="O149" s="43"/>
      <c r="P149" s="214">
        <f>O149*H149</f>
        <v>0</v>
      </c>
      <c r="Q149" s="214">
        <v>0</v>
      </c>
      <c r="R149" s="214">
        <f>Q149*H149</f>
        <v>0</v>
      </c>
      <c r="S149" s="214">
        <v>0</v>
      </c>
      <c r="T149" s="215">
        <f>S149*H149</f>
        <v>0</v>
      </c>
      <c r="AR149" s="25" t="s">
        <v>169</v>
      </c>
      <c r="AT149" s="25" t="s">
        <v>164</v>
      </c>
      <c r="AU149" s="25" t="s">
        <v>83</v>
      </c>
      <c r="AY149" s="25" t="s">
        <v>162</v>
      </c>
      <c r="BE149" s="216">
        <f>IF(N149="základní",J149,0)</f>
        <v>0</v>
      </c>
      <c r="BF149" s="216">
        <f>IF(N149="snížená",J149,0)</f>
        <v>0</v>
      </c>
      <c r="BG149" s="216">
        <f>IF(N149="zákl. přenesená",J149,0)</f>
        <v>0</v>
      </c>
      <c r="BH149" s="216">
        <f>IF(N149="sníž. přenesená",J149,0)</f>
        <v>0</v>
      </c>
      <c r="BI149" s="216">
        <f>IF(N149="nulová",J149,0)</f>
        <v>0</v>
      </c>
      <c r="BJ149" s="25" t="s">
        <v>25</v>
      </c>
      <c r="BK149" s="216">
        <f>ROUND(I149*H149,2)</f>
        <v>0</v>
      </c>
      <c r="BL149" s="25" t="s">
        <v>169</v>
      </c>
      <c r="BM149" s="25" t="s">
        <v>479</v>
      </c>
    </row>
    <row r="150" spans="2:65" s="1" customFormat="1" ht="162">
      <c r="B150" s="42"/>
      <c r="C150" s="64"/>
      <c r="D150" s="217" t="s">
        <v>171</v>
      </c>
      <c r="E150" s="64"/>
      <c r="F150" s="218" t="s">
        <v>290</v>
      </c>
      <c r="G150" s="64"/>
      <c r="H150" s="64"/>
      <c r="I150" s="174"/>
      <c r="J150" s="64"/>
      <c r="K150" s="64"/>
      <c r="L150" s="62"/>
      <c r="M150" s="219"/>
      <c r="N150" s="43"/>
      <c r="O150" s="43"/>
      <c r="P150" s="43"/>
      <c r="Q150" s="43"/>
      <c r="R150" s="43"/>
      <c r="S150" s="43"/>
      <c r="T150" s="79"/>
      <c r="AT150" s="25" t="s">
        <v>171</v>
      </c>
      <c r="AU150" s="25" t="s">
        <v>83</v>
      </c>
    </row>
    <row r="151" spans="2:65" s="12" customFormat="1" ht="13.5">
      <c r="B151" s="220"/>
      <c r="C151" s="221"/>
      <c r="D151" s="217" t="s">
        <v>173</v>
      </c>
      <c r="E151" s="222" t="s">
        <v>207</v>
      </c>
      <c r="F151" s="223" t="s">
        <v>480</v>
      </c>
      <c r="G151" s="221"/>
      <c r="H151" s="224">
        <v>18.28</v>
      </c>
      <c r="I151" s="225"/>
      <c r="J151" s="221"/>
      <c r="K151" s="221"/>
      <c r="L151" s="226"/>
      <c r="M151" s="227"/>
      <c r="N151" s="228"/>
      <c r="O151" s="228"/>
      <c r="P151" s="228"/>
      <c r="Q151" s="228"/>
      <c r="R151" s="228"/>
      <c r="S151" s="228"/>
      <c r="T151" s="229"/>
      <c r="AT151" s="230" t="s">
        <v>173</v>
      </c>
      <c r="AU151" s="230" t="s">
        <v>83</v>
      </c>
      <c r="AV151" s="12" t="s">
        <v>83</v>
      </c>
      <c r="AW151" s="12" t="s">
        <v>39</v>
      </c>
      <c r="AX151" s="12" t="s">
        <v>25</v>
      </c>
      <c r="AY151" s="230" t="s">
        <v>162</v>
      </c>
    </row>
    <row r="152" spans="2:65" s="1" customFormat="1" ht="16.5" customHeight="1">
      <c r="B152" s="42"/>
      <c r="C152" s="205" t="s">
        <v>9</v>
      </c>
      <c r="D152" s="205" t="s">
        <v>164</v>
      </c>
      <c r="E152" s="206" t="s">
        <v>293</v>
      </c>
      <c r="F152" s="207" t="s">
        <v>294</v>
      </c>
      <c r="G152" s="208" t="s">
        <v>219</v>
      </c>
      <c r="H152" s="209">
        <v>156.71</v>
      </c>
      <c r="I152" s="210"/>
      <c r="J152" s="211">
        <f>ROUND(I152*H152,2)</f>
        <v>0</v>
      </c>
      <c r="K152" s="207" t="s">
        <v>168</v>
      </c>
      <c r="L152" s="62"/>
      <c r="M152" s="212" t="s">
        <v>24</v>
      </c>
      <c r="N152" s="213" t="s">
        <v>46</v>
      </c>
      <c r="O152" s="43"/>
      <c r="P152" s="214">
        <f>O152*H152</f>
        <v>0</v>
      </c>
      <c r="Q152" s="214">
        <v>0</v>
      </c>
      <c r="R152" s="214">
        <f>Q152*H152</f>
        <v>0</v>
      </c>
      <c r="S152" s="214">
        <v>0</v>
      </c>
      <c r="T152" s="215">
        <f>S152*H152</f>
        <v>0</v>
      </c>
      <c r="AR152" s="25" t="s">
        <v>169</v>
      </c>
      <c r="AT152" s="25" t="s">
        <v>164</v>
      </c>
      <c r="AU152" s="25" t="s">
        <v>83</v>
      </c>
      <c r="AY152" s="25" t="s">
        <v>162</v>
      </c>
      <c r="BE152" s="216">
        <f>IF(N152="základní",J152,0)</f>
        <v>0</v>
      </c>
      <c r="BF152" s="216">
        <f>IF(N152="snížená",J152,0)</f>
        <v>0</v>
      </c>
      <c r="BG152" s="216">
        <f>IF(N152="zákl. přenesená",J152,0)</f>
        <v>0</v>
      </c>
      <c r="BH152" s="216">
        <f>IF(N152="sníž. přenesená",J152,0)</f>
        <v>0</v>
      </c>
      <c r="BI152" s="216">
        <f>IF(N152="nulová",J152,0)</f>
        <v>0</v>
      </c>
      <c r="BJ152" s="25" t="s">
        <v>25</v>
      </c>
      <c r="BK152" s="216">
        <f>ROUND(I152*H152,2)</f>
        <v>0</v>
      </c>
      <c r="BL152" s="25" t="s">
        <v>169</v>
      </c>
      <c r="BM152" s="25" t="s">
        <v>481</v>
      </c>
    </row>
    <row r="153" spans="2:65" s="1" customFormat="1" ht="121.5">
      <c r="B153" s="42"/>
      <c r="C153" s="64"/>
      <c r="D153" s="217" t="s">
        <v>171</v>
      </c>
      <c r="E153" s="64"/>
      <c r="F153" s="218" t="s">
        <v>296</v>
      </c>
      <c r="G153" s="64"/>
      <c r="H153" s="64"/>
      <c r="I153" s="174"/>
      <c r="J153" s="64"/>
      <c r="K153" s="64"/>
      <c r="L153" s="62"/>
      <c r="M153" s="219"/>
      <c r="N153" s="43"/>
      <c r="O153" s="43"/>
      <c r="P153" s="43"/>
      <c r="Q153" s="43"/>
      <c r="R153" s="43"/>
      <c r="S153" s="43"/>
      <c r="T153" s="79"/>
      <c r="AT153" s="25" t="s">
        <v>171</v>
      </c>
      <c r="AU153" s="25" t="s">
        <v>83</v>
      </c>
    </row>
    <row r="154" spans="2:65" s="12" customFormat="1" ht="13.5">
      <c r="B154" s="220"/>
      <c r="C154" s="221"/>
      <c r="D154" s="217" t="s">
        <v>173</v>
      </c>
      <c r="E154" s="222" t="s">
        <v>205</v>
      </c>
      <c r="F154" s="223" t="s">
        <v>482</v>
      </c>
      <c r="G154" s="221"/>
      <c r="H154" s="224">
        <v>156.71</v>
      </c>
      <c r="I154" s="225"/>
      <c r="J154" s="221"/>
      <c r="K154" s="221"/>
      <c r="L154" s="226"/>
      <c r="M154" s="227"/>
      <c r="N154" s="228"/>
      <c r="O154" s="228"/>
      <c r="P154" s="228"/>
      <c r="Q154" s="228"/>
      <c r="R154" s="228"/>
      <c r="S154" s="228"/>
      <c r="T154" s="229"/>
      <c r="AT154" s="230" t="s">
        <v>173</v>
      </c>
      <c r="AU154" s="230" t="s">
        <v>83</v>
      </c>
      <c r="AV154" s="12" t="s">
        <v>83</v>
      </c>
      <c r="AW154" s="12" t="s">
        <v>39</v>
      </c>
      <c r="AX154" s="12" t="s">
        <v>25</v>
      </c>
      <c r="AY154" s="230" t="s">
        <v>162</v>
      </c>
    </row>
    <row r="155" spans="2:65" s="1" customFormat="1" ht="16.5" customHeight="1">
      <c r="B155" s="42"/>
      <c r="C155" s="205" t="s">
        <v>320</v>
      </c>
      <c r="D155" s="205" t="s">
        <v>164</v>
      </c>
      <c r="E155" s="206" t="s">
        <v>299</v>
      </c>
      <c r="F155" s="207" t="s">
        <v>300</v>
      </c>
      <c r="G155" s="208" t="s">
        <v>219</v>
      </c>
      <c r="H155" s="209">
        <v>52.89</v>
      </c>
      <c r="I155" s="210"/>
      <c r="J155" s="211">
        <f>ROUND(I155*H155,2)</f>
        <v>0</v>
      </c>
      <c r="K155" s="207" t="s">
        <v>168</v>
      </c>
      <c r="L155" s="62"/>
      <c r="M155" s="212" t="s">
        <v>24</v>
      </c>
      <c r="N155" s="213" t="s">
        <v>46</v>
      </c>
      <c r="O155" s="43"/>
      <c r="P155" s="214">
        <f>O155*H155</f>
        <v>0</v>
      </c>
      <c r="Q155" s="214">
        <v>0</v>
      </c>
      <c r="R155" s="214">
        <f>Q155*H155</f>
        <v>0</v>
      </c>
      <c r="S155" s="214">
        <v>0</v>
      </c>
      <c r="T155" s="215">
        <f>S155*H155</f>
        <v>0</v>
      </c>
      <c r="AR155" s="25" t="s">
        <v>169</v>
      </c>
      <c r="AT155" s="25" t="s">
        <v>164</v>
      </c>
      <c r="AU155" s="25" t="s">
        <v>83</v>
      </c>
      <c r="AY155" s="25" t="s">
        <v>162</v>
      </c>
      <c r="BE155" s="216">
        <f>IF(N155="základní",J155,0)</f>
        <v>0</v>
      </c>
      <c r="BF155" s="216">
        <f>IF(N155="snížená",J155,0)</f>
        <v>0</v>
      </c>
      <c r="BG155" s="216">
        <f>IF(N155="zákl. přenesená",J155,0)</f>
        <v>0</v>
      </c>
      <c r="BH155" s="216">
        <f>IF(N155="sníž. přenesená",J155,0)</f>
        <v>0</v>
      </c>
      <c r="BI155" s="216">
        <f>IF(N155="nulová",J155,0)</f>
        <v>0</v>
      </c>
      <c r="BJ155" s="25" t="s">
        <v>25</v>
      </c>
      <c r="BK155" s="216">
        <f>ROUND(I155*H155,2)</f>
        <v>0</v>
      </c>
      <c r="BL155" s="25" t="s">
        <v>169</v>
      </c>
      <c r="BM155" s="25" t="s">
        <v>483</v>
      </c>
    </row>
    <row r="156" spans="2:65" s="1" customFormat="1" ht="121.5">
      <c r="B156" s="42"/>
      <c r="C156" s="64"/>
      <c r="D156" s="217" t="s">
        <v>171</v>
      </c>
      <c r="E156" s="64"/>
      <c r="F156" s="218" t="s">
        <v>296</v>
      </c>
      <c r="G156" s="64"/>
      <c r="H156" s="64"/>
      <c r="I156" s="174"/>
      <c r="J156" s="64"/>
      <c r="K156" s="64"/>
      <c r="L156" s="62"/>
      <c r="M156" s="219"/>
      <c r="N156" s="43"/>
      <c r="O156" s="43"/>
      <c r="P156" s="43"/>
      <c r="Q156" s="43"/>
      <c r="R156" s="43"/>
      <c r="S156" s="43"/>
      <c r="T156" s="79"/>
      <c r="AT156" s="25" t="s">
        <v>171</v>
      </c>
      <c r="AU156" s="25" t="s">
        <v>83</v>
      </c>
    </row>
    <row r="157" spans="2:65" s="12" customFormat="1" ht="13.5">
      <c r="B157" s="220"/>
      <c r="C157" s="221"/>
      <c r="D157" s="217" t="s">
        <v>173</v>
      </c>
      <c r="E157" s="222" t="s">
        <v>203</v>
      </c>
      <c r="F157" s="223" t="s">
        <v>484</v>
      </c>
      <c r="G157" s="221"/>
      <c r="H157" s="224">
        <v>52.89</v>
      </c>
      <c r="I157" s="225"/>
      <c r="J157" s="221"/>
      <c r="K157" s="221"/>
      <c r="L157" s="226"/>
      <c r="M157" s="227"/>
      <c r="N157" s="228"/>
      <c r="O157" s="228"/>
      <c r="P157" s="228"/>
      <c r="Q157" s="228"/>
      <c r="R157" s="228"/>
      <c r="S157" s="228"/>
      <c r="T157" s="229"/>
      <c r="AT157" s="230" t="s">
        <v>173</v>
      </c>
      <c r="AU157" s="230" t="s">
        <v>83</v>
      </c>
      <c r="AV157" s="12" t="s">
        <v>83</v>
      </c>
      <c r="AW157" s="12" t="s">
        <v>39</v>
      </c>
      <c r="AX157" s="12" t="s">
        <v>25</v>
      </c>
      <c r="AY157" s="230" t="s">
        <v>162</v>
      </c>
    </row>
    <row r="158" spans="2:65" s="11" customFormat="1" ht="29.85" customHeight="1">
      <c r="B158" s="189"/>
      <c r="C158" s="190"/>
      <c r="D158" s="191" t="s">
        <v>74</v>
      </c>
      <c r="E158" s="203" t="s">
        <v>169</v>
      </c>
      <c r="F158" s="203" t="s">
        <v>314</v>
      </c>
      <c r="G158" s="190"/>
      <c r="H158" s="190"/>
      <c r="I158" s="193"/>
      <c r="J158" s="204">
        <f>BK158</f>
        <v>0</v>
      </c>
      <c r="K158" s="190"/>
      <c r="L158" s="195"/>
      <c r="M158" s="196"/>
      <c r="N158" s="197"/>
      <c r="O158" s="197"/>
      <c r="P158" s="198">
        <f>SUM(P159:P164)</f>
        <v>0</v>
      </c>
      <c r="Q158" s="197"/>
      <c r="R158" s="198">
        <f>SUM(R159:R164)</f>
        <v>441.71187839999999</v>
      </c>
      <c r="S158" s="197"/>
      <c r="T158" s="199">
        <f>SUM(T159:T164)</f>
        <v>0</v>
      </c>
      <c r="AR158" s="200" t="s">
        <v>25</v>
      </c>
      <c r="AT158" s="201" t="s">
        <v>74</v>
      </c>
      <c r="AU158" s="201" t="s">
        <v>25</v>
      </c>
      <c r="AY158" s="200" t="s">
        <v>162</v>
      </c>
      <c r="BK158" s="202">
        <f>SUM(BK159:BK164)</f>
        <v>0</v>
      </c>
    </row>
    <row r="159" spans="2:65" s="1" customFormat="1" ht="16.5" customHeight="1">
      <c r="B159" s="42"/>
      <c r="C159" s="205" t="s">
        <v>326</v>
      </c>
      <c r="D159" s="205" t="s">
        <v>164</v>
      </c>
      <c r="E159" s="206" t="s">
        <v>336</v>
      </c>
      <c r="F159" s="207" t="s">
        <v>337</v>
      </c>
      <c r="G159" s="208" t="s">
        <v>167</v>
      </c>
      <c r="H159" s="209">
        <v>206.98</v>
      </c>
      <c r="I159" s="210"/>
      <c r="J159" s="211">
        <f>ROUND(I159*H159,2)</f>
        <v>0</v>
      </c>
      <c r="K159" s="207" t="s">
        <v>168</v>
      </c>
      <c r="L159" s="62"/>
      <c r="M159" s="212" t="s">
        <v>24</v>
      </c>
      <c r="N159" s="213" t="s">
        <v>46</v>
      </c>
      <c r="O159" s="43"/>
      <c r="P159" s="214">
        <f>O159*H159</f>
        <v>0</v>
      </c>
      <c r="Q159" s="214">
        <v>2.13408</v>
      </c>
      <c r="R159" s="214">
        <f>Q159*H159</f>
        <v>441.71187839999999</v>
      </c>
      <c r="S159" s="214">
        <v>0</v>
      </c>
      <c r="T159" s="215">
        <f>S159*H159</f>
        <v>0</v>
      </c>
      <c r="AR159" s="25" t="s">
        <v>169</v>
      </c>
      <c r="AT159" s="25" t="s">
        <v>164</v>
      </c>
      <c r="AU159" s="25" t="s">
        <v>83</v>
      </c>
      <c r="AY159" s="25" t="s">
        <v>162</v>
      </c>
      <c r="BE159" s="216">
        <f>IF(N159="základní",J159,0)</f>
        <v>0</v>
      </c>
      <c r="BF159" s="216">
        <f>IF(N159="snížená",J159,0)</f>
        <v>0</v>
      </c>
      <c r="BG159" s="216">
        <f>IF(N159="zákl. přenesená",J159,0)</f>
        <v>0</v>
      </c>
      <c r="BH159" s="216">
        <f>IF(N159="sníž. přenesená",J159,0)</f>
        <v>0</v>
      </c>
      <c r="BI159" s="216">
        <f>IF(N159="nulová",J159,0)</f>
        <v>0</v>
      </c>
      <c r="BJ159" s="25" t="s">
        <v>25</v>
      </c>
      <c r="BK159" s="216">
        <f>ROUND(I159*H159,2)</f>
        <v>0</v>
      </c>
      <c r="BL159" s="25" t="s">
        <v>169</v>
      </c>
      <c r="BM159" s="25" t="s">
        <v>393</v>
      </c>
    </row>
    <row r="160" spans="2:65" s="1" customFormat="1" ht="81">
      <c r="B160" s="42"/>
      <c r="C160" s="64"/>
      <c r="D160" s="217" t="s">
        <v>171</v>
      </c>
      <c r="E160" s="64"/>
      <c r="F160" s="218" t="s">
        <v>339</v>
      </c>
      <c r="G160" s="64"/>
      <c r="H160" s="64"/>
      <c r="I160" s="174"/>
      <c r="J160" s="64"/>
      <c r="K160" s="64"/>
      <c r="L160" s="62"/>
      <c r="M160" s="219"/>
      <c r="N160" s="43"/>
      <c r="O160" s="43"/>
      <c r="P160" s="43"/>
      <c r="Q160" s="43"/>
      <c r="R160" s="43"/>
      <c r="S160" s="43"/>
      <c r="T160" s="79"/>
      <c r="AT160" s="25" t="s">
        <v>171</v>
      </c>
      <c r="AU160" s="25" t="s">
        <v>83</v>
      </c>
    </row>
    <row r="161" spans="2:65" s="12" customFormat="1" ht="13.5">
      <c r="B161" s="220"/>
      <c r="C161" s="221"/>
      <c r="D161" s="217" t="s">
        <v>173</v>
      </c>
      <c r="E161" s="222" t="s">
        <v>24</v>
      </c>
      <c r="F161" s="223" t="s">
        <v>485</v>
      </c>
      <c r="G161" s="221"/>
      <c r="H161" s="224">
        <v>206.98</v>
      </c>
      <c r="I161" s="225"/>
      <c r="J161" s="221"/>
      <c r="K161" s="221"/>
      <c r="L161" s="226"/>
      <c r="M161" s="227"/>
      <c r="N161" s="228"/>
      <c r="O161" s="228"/>
      <c r="P161" s="228"/>
      <c r="Q161" s="228"/>
      <c r="R161" s="228"/>
      <c r="S161" s="228"/>
      <c r="T161" s="229"/>
      <c r="AT161" s="230" t="s">
        <v>173</v>
      </c>
      <c r="AU161" s="230" t="s">
        <v>83</v>
      </c>
      <c r="AV161" s="12" t="s">
        <v>83</v>
      </c>
      <c r="AW161" s="12" t="s">
        <v>39</v>
      </c>
      <c r="AX161" s="12" t="s">
        <v>25</v>
      </c>
      <c r="AY161" s="230" t="s">
        <v>162</v>
      </c>
    </row>
    <row r="162" spans="2:65" s="1" customFormat="1" ht="16.5" customHeight="1">
      <c r="B162" s="42"/>
      <c r="C162" s="205" t="s">
        <v>330</v>
      </c>
      <c r="D162" s="205" t="s">
        <v>164</v>
      </c>
      <c r="E162" s="206" t="s">
        <v>342</v>
      </c>
      <c r="F162" s="207" t="s">
        <v>343</v>
      </c>
      <c r="G162" s="208" t="s">
        <v>219</v>
      </c>
      <c r="H162" s="209">
        <v>388.68</v>
      </c>
      <c r="I162" s="210"/>
      <c r="J162" s="211">
        <f>ROUND(I162*H162,2)</f>
        <v>0</v>
      </c>
      <c r="K162" s="207" t="s">
        <v>168</v>
      </c>
      <c r="L162" s="62"/>
      <c r="M162" s="212" t="s">
        <v>24</v>
      </c>
      <c r="N162" s="213" t="s">
        <v>46</v>
      </c>
      <c r="O162" s="43"/>
      <c r="P162" s="214">
        <f>O162*H162</f>
        <v>0</v>
      </c>
      <c r="Q162" s="214">
        <v>0</v>
      </c>
      <c r="R162" s="214">
        <f>Q162*H162</f>
        <v>0</v>
      </c>
      <c r="S162" s="214">
        <v>0</v>
      </c>
      <c r="T162" s="215">
        <f>S162*H162</f>
        <v>0</v>
      </c>
      <c r="AR162" s="25" t="s">
        <v>169</v>
      </c>
      <c r="AT162" s="25" t="s">
        <v>164</v>
      </c>
      <c r="AU162" s="25" t="s">
        <v>83</v>
      </c>
      <c r="AY162" s="25" t="s">
        <v>162</v>
      </c>
      <c r="BE162" s="216">
        <f>IF(N162="základní",J162,0)</f>
        <v>0</v>
      </c>
      <c r="BF162" s="216">
        <f>IF(N162="snížená",J162,0)</f>
        <v>0</v>
      </c>
      <c r="BG162" s="216">
        <f>IF(N162="zákl. přenesená",J162,0)</f>
        <v>0</v>
      </c>
      <c r="BH162" s="216">
        <f>IF(N162="sníž. přenesená",J162,0)</f>
        <v>0</v>
      </c>
      <c r="BI162" s="216">
        <f>IF(N162="nulová",J162,0)</f>
        <v>0</v>
      </c>
      <c r="BJ162" s="25" t="s">
        <v>25</v>
      </c>
      <c r="BK162" s="216">
        <f>ROUND(I162*H162,2)</f>
        <v>0</v>
      </c>
      <c r="BL162" s="25" t="s">
        <v>169</v>
      </c>
      <c r="BM162" s="25" t="s">
        <v>395</v>
      </c>
    </row>
    <row r="163" spans="2:65" s="1" customFormat="1" ht="81">
      <c r="B163" s="42"/>
      <c r="C163" s="64"/>
      <c r="D163" s="217" t="s">
        <v>171</v>
      </c>
      <c r="E163" s="64"/>
      <c r="F163" s="218" t="s">
        <v>339</v>
      </c>
      <c r="G163" s="64"/>
      <c r="H163" s="64"/>
      <c r="I163" s="174"/>
      <c r="J163" s="64"/>
      <c r="K163" s="64"/>
      <c r="L163" s="62"/>
      <c r="M163" s="219"/>
      <c r="N163" s="43"/>
      <c r="O163" s="43"/>
      <c r="P163" s="43"/>
      <c r="Q163" s="43"/>
      <c r="R163" s="43"/>
      <c r="S163" s="43"/>
      <c r="T163" s="79"/>
      <c r="AT163" s="25" t="s">
        <v>171</v>
      </c>
      <c r="AU163" s="25" t="s">
        <v>83</v>
      </c>
    </row>
    <row r="164" spans="2:65" s="12" customFormat="1" ht="13.5">
      <c r="B164" s="220"/>
      <c r="C164" s="221"/>
      <c r="D164" s="217" t="s">
        <v>173</v>
      </c>
      <c r="E164" s="222" t="s">
        <v>24</v>
      </c>
      <c r="F164" s="223" t="s">
        <v>486</v>
      </c>
      <c r="G164" s="221"/>
      <c r="H164" s="224">
        <v>388.68</v>
      </c>
      <c r="I164" s="225"/>
      <c r="J164" s="221"/>
      <c r="K164" s="221"/>
      <c r="L164" s="226"/>
      <c r="M164" s="227"/>
      <c r="N164" s="228"/>
      <c r="O164" s="228"/>
      <c r="P164" s="228"/>
      <c r="Q164" s="228"/>
      <c r="R164" s="228"/>
      <c r="S164" s="228"/>
      <c r="T164" s="229"/>
      <c r="AT164" s="230" t="s">
        <v>173</v>
      </c>
      <c r="AU164" s="230" t="s">
        <v>83</v>
      </c>
      <c r="AV164" s="12" t="s">
        <v>83</v>
      </c>
      <c r="AW164" s="12" t="s">
        <v>39</v>
      </c>
      <c r="AX164" s="12" t="s">
        <v>25</v>
      </c>
      <c r="AY164" s="230" t="s">
        <v>162</v>
      </c>
    </row>
    <row r="165" spans="2:65" s="11" customFormat="1" ht="29.85" customHeight="1">
      <c r="B165" s="189"/>
      <c r="C165" s="190"/>
      <c r="D165" s="191" t="s">
        <v>74</v>
      </c>
      <c r="E165" s="203" t="s">
        <v>249</v>
      </c>
      <c r="F165" s="203" t="s">
        <v>487</v>
      </c>
      <c r="G165" s="190"/>
      <c r="H165" s="190"/>
      <c r="I165" s="193"/>
      <c r="J165" s="204">
        <f>BK165</f>
        <v>0</v>
      </c>
      <c r="K165" s="190"/>
      <c r="L165" s="195"/>
      <c r="M165" s="196"/>
      <c r="N165" s="197"/>
      <c r="O165" s="197"/>
      <c r="P165" s="198">
        <f>SUM(P166:P173)</f>
        <v>0</v>
      </c>
      <c r="Q165" s="197"/>
      <c r="R165" s="198">
        <f>SUM(R166:R173)</f>
        <v>3.1600000000000003E-2</v>
      </c>
      <c r="S165" s="197"/>
      <c r="T165" s="199">
        <f>SUM(T166:T173)</f>
        <v>0</v>
      </c>
      <c r="AR165" s="200" t="s">
        <v>25</v>
      </c>
      <c r="AT165" s="201" t="s">
        <v>74</v>
      </c>
      <c r="AU165" s="201" t="s">
        <v>25</v>
      </c>
      <c r="AY165" s="200" t="s">
        <v>162</v>
      </c>
      <c r="BK165" s="202">
        <f>SUM(BK166:BK173)</f>
        <v>0</v>
      </c>
    </row>
    <row r="166" spans="2:65" s="1" customFormat="1" ht="25.5" customHeight="1">
      <c r="B166" s="42"/>
      <c r="C166" s="205" t="s">
        <v>341</v>
      </c>
      <c r="D166" s="205" t="s">
        <v>164</v>
      </c>
      <c r="E166" s="206" t="s">
        <v>488</v>
      </c>
      <c r="F166" s="207" t="s">
        <v>489</v>
      </c>
      <c r="G166" s="208" t="s">
        <v>323</v>
      </c>
      <c r="H166" s="209">
        <v>1</v>
      </c>
      <c r="I166" s="210"/>
      <c r="J166" s="211">
        <f>ROUND(I166*H166,2)</f>
        <v>0</v>
      </c>
      <c r="K166" s="207" t="s">
        <v>168</v>
      </c>
      <c r="L166" s="62"/>
      <c r="M166" s="212" t="s">
        <v>24</v>
      </c>
      <c r="N166" s="213" t="s">
        <v>46</v>
      </c>
      <c r="O166" s="43"/>
      <c r="P166" s="214">
        <f>O166*H166</f>
        <v>0</v>
      </c>
      <c r="Q166" s="214">
        <v>0</v>
      </c>
      <c r="R166" s="214">
        <f>Q166*H166</f>
        <v>0</v>
      </c>
      <c r="S166" s="214">
        <v>0</v>
      </c>
      <c r="T166" s="215">
        <f>S166*H166</f>
        <v>0</v>
      </c>
      <c r="AR166" s="25" t="s">
        <v>169</v>
      </c>
      <c r="AT166" s="25" t="s">
        <v>164</v>
      </c>
      <c r="AU166" s="25" t="s">
        <v>83</v>
      </c>
      <c r="AY166" s="25" t="s">
        <v>162</v>
      </c>
      <c r="BE166" s="216">
        <f>IF(N166="základní",J166,0)</f>
        <v>0</v>
      </c>
      <c r="BF166" s="216">
        <f>IF(N166="snížená",J166,0)</f>
        <v>0</v>
      </c>
      <c r="BG166" s="216">
        <f>IF(N166="zákl. přenesená",J166,0)</f>
        <v>0</v>
      </c>
      <c r="BH166" s="216">
        <f>IF(N166="sníž. přenesená",J166,0)</f>
        <v>0</v>
      </c>
      <c r="BI166" s="216">
        <f>IF(N166="nulová",J166,0)</f>
        <v>0</v>
      </c>
      <c r="BJ166" s="25" t="s">
        <v>25</v>
      </c>
      <c r="BK166" s="216">
        <f>ROUND(I166*H166,2)</f>
        <v>0</v>
      </c>
      <c r="BL166" s="25" t="s">
        <v>169</v>
      </c>
      <c r="BM166" s="25" t="s">
        <v>490</v>
      </c>
    </row>
    <row r="167" spans="2:65" s="1" customFormat="1" ht="81">
      <c r="B167" s="42"/>
      <c r="C167" s="64"/>
      <c r="D167" s="217" t="s">
        <v>171</v>
      </c>
      <c r="E167" s="64"/>
      <c r="F167" s="218" t="s">
        <v>491</v>
      </c>
      <c r="G167" s="64"/>
      <c r="H167" s="64"/>
      <c r="I167" s="174"/>
      <c r="J167" s="64"/>
      <c r="K167" s="64"/>
      <c r="L167" s="62"/>
      <c r="M167" s="219"/>
      <c r="N167" s="43"/>
      <c r="O167" s="43"/>
      <c r="P167" s="43"/>
      <c r="Q167" s="43"/>
      <c r="R167" s="43"/>
      <c r="S167" s="43"/>
      <c r="T167" s="79"/>
      <c r="AT167" s="25" t="s">
        <v>171</v>
      </c>
      <c r="AU167" s="25" t="s">
        <v>83</v>
      </c>
    </row>
    <row r="168" spans="2:65" s="12" customFormat="1" ht="13.5">
      <c r="B168" s="220"/>
      <c r="C168" s="221"/>
      <c r="D168" s="217" t="s">
        <v>173</v>
      </c>
      <c r="E168" s="222" t="s">
        <v>24</v>
      </c>
      <c r="F168" s="223" t="s">
        <v>492</v>
      </c>
      <c r="G168" s="221"/>
      <c r="H168" s="224">
        <v>1</v>
      </c>
      <c r="I168" s="225"/>
      <c r="J168" s="221"/>
      <c r="K168" s="221"/>
      <c r="L168" s="226"/>
      <c r="M168" s="227"/>
      <c r="N168" s="228"/>
      <c r="O168" s="228"/>
      <c r="P168" s="228"/>
      <c r="Q168" s="228"/>
      <c r="R168" s="228"/>
      <c r="S168" s="228"/>
      <c r="T168" s="229"/>
      <c r="AT168" s="230" t="s">
        <v>173</v>
      </c>
      <c r="AU168" s="230" t="s">
        <v>83</v>
      </c>
      <c r="AV168" s="12" t="s">
        <v>83</v>
      </c>
      <c r="AW168" s="12" t="s">
        <v>39</v>
      </c>
      <c r="AX168" s="12" t="s">
        <v>25</v>
      </c>
      <c r="AY168" s="230" t="s">
        <v>162</v>
      </c>
    </row>
    <row r="169" spans="2:65" s="1" customFormat="1" ht="16.5" customHeight="1">
      <c r="B169" s="42"/>
      <c r="C169" s="245" t="s">
        <v>347</v>
      </c>
      <c r="D169" s="245" t="s">
        <v>271</v>
      </c>
      <c r="E169" s="246" t="s">
        <v>493</v>
      </c>
      <c r="F169" s="247" t="s">
        <v>494</v>
      </c>
      <c r="G169" s="248" t="s">
        <v>442</v>
      </c>
      <c r="H169" s="249">
        <v>0.2</v>
      </c>
      <c r="I169" s="250"/>
      <c r="J169" s="251">
        <f>ROUND(I169*H169,2)</f>
        <v>0</v>
      </c>
      <c r="K169" s="247" t="s">
        <v>168</v>
      </c>
      <c r="L169" s="252"/>
      <c r="M169" s="253" t="s">
        <v>24</v>
      </c>
      <c r="N169" s="254" t="s">
        <v>46</v>
      </c>
      <c r="O169" s="43"/>
      <c r="P169" s="214">
        <f>O169*H169</f>
        <v>0</v>
      </c>
      <c r="Q169" s="214">
        <v>2.0500000000000001E-2</v>
      </c>
      <c r="R169" s="214">
        <f>Q169*H169</f>
        <v>4.1000000000000003E-3</v>
      </c>
      <c r="S169" s="214">
        <v>0</v>
      </c>
      <c r="T169" s="215">
        <f>S169*H169</f>
        <v>0</v>
      </c>
      <c r="AR169" s="25" t="s">
        <v>249</v>
      </c>
      <c r="AT169" s="25" t="s">
        <v>271</v>
      </c>
      <c r="AU169" s="25" t="s">
        <v>83</v>
      </c>
      <c r="AY169" s="25" t="s">
        <v>162</v>
      </c>
      <c r="BE169" s="216">
        <f>IF(N169="základní",J169,0)</f>
        <v>0</v>
      </c>
      <c r="BF169" s="216">
        <f>IF(N169="snížená",J169,0)</f>
        <v>0</v>
      </c>
      <c r="BG169" s="216">
        <f>IF(N169="zákl. přenesená",J169,0)</f>
        <v>0</v>
      </c>
      <c r="BH169" s="216">
        <f>IF(N169="sníž. přenesená",J169,0)</f>
        <v>0</v>
      </c>
      <c r="BI169" s="216">
        <f>IF(N169="nulová",J169,0)</f>
        <v>0</v>
      </c>
      <c r="BJ169" s="25" t="s">
        <v>25</v>
      </c>
      <c r="BK169" s="216">
        <f>ROUND(I169*H169,2)</f>
        <v>0</v>
      </c>
      <c r="BL169" s="25" t="s">
        <v>169</v>
      </c>
      <c r="BM169" s="25" t="s">
        <v>495</v>
      </c>
    </row>
    <row r="170" spans="2:65" s="1" customFormat="1" ht="25.5" customHeight="1">
      <c r="B170" s="42"/>
      <c r="C170" s="205" t="s">
        <v>355</v>
      </c>
      <c r="D170" s="205" t="s">
        <v>164</v>
      </c>
      <c r="E170" s="206" t="s">
        <v>496</v>
      </c>
      <c r="F170" s="207" t="s">
        <v>497</v>
      </c>
      <c r="G170" s="208" t="s">
        <v>323</v>
      </c>
      <c r="H170" s="209">
        <v>2</v>
      </c>
      <c r="I170" s="210"/>
      <c r="J170" s="211">
        <f>ROUND(I170*H170,2)</f>
        <v>0</v>
      </c>
      <c r="K170" s="207" t="s">
        <v>168</v>
      </c>
      <c r="L170" s="62"/>
      <c r="M170" s="212" t="s">
        <v>24</v>
      </c>
      <c r="N170" s="213" t="s">
        <v>46</v>
      </c>
      <c r="O170" s="43"/>
      <c r="P170" s="214">
        <f>O170*H170</f>
        <v>0</v>
      </c>
      <c r="Q170" s="214">
        <v>0</v>
      </c>
      <c r="R170" s="214">
        <f>Q170*H170</f>
        <v>0</v>
      </c>
      <c r="S170" s="214">
        <v>0</v>
      </c>
      <c r="T170" s="215">
        <f>S170*H170</f>
        <v>0</v>
      </c>
      <c r="AR170" s="25" t="s">
        <v>169</v>
      </c>
      <c r="AT170" s="25" t="s">
        <v>164</v>
      </c>
      <c r="AU170" s="25" t="s">
        <v>83</v>
      </c>
      <c r="AY170" s="25" t="s">
        <v>162</v>
      </c>
      <c r="BE170" s="216">
        <f>IF(N170="základní",J170,0)</f>
        <v>0</v>
      </c>
      <c r="BF170" s="216">
        <f>IF(N170="snížená",J170,0)</f>
        <v>0</v>
      </c>
      <c r="BG170" s="216">
        <f>IF(N170="zákl. přenesená",J170,0)</f>
        <v>0</v>
      </c>
      <c r="BH170" s="216">
        <f>IF(N170="sníž. přenesená",J170,0)</f>
        <v>0</v>
      </c>
      <c r="BI170" s="216">
        <f>IF(N170="nulová",J170,0)</f>
        <v>0</v>
      </c>
      <c r="BJ170" s="25" t="s">
        <v>25</v>
      </c>
      <c r="BK170" s="216">
        <f>ROUND(I170*H170,2)</f>
        <v>0</v>
      </c>
      <c r="BL170" s="25" t="s">
        <v>169</v>
      </c>
      <c r="BM170" s="25" t="s">
        <v>498</v>
      </c>
    </row>
    <row r="171" spans="2:65" s="1" customFormat="1" ht="81">
      <c r="B171" s="42"/>
      <c r="C171" s="64"/>
      <c r="D171" s="217" t="s">
        <v>171</v>
      </c>
      <c r="E171" s="64"/>
      <c r="F171" s="218" t="s">
        <v>491</v>
      </c>
      <c r="G171" s="64"/>
      <c r="H171" s="64"/>
      <c r="I171" s="174"/>
      <c r="J171" s="64"/>
      <c r="K171" s="64"/>
      <c r="L171" s="62"/>
      <c r="M171" s="219"/>
      <c r="N171" s="43"/>
      <c r="O171" s="43"/>
      <c r="P171" s="43"/>
      <c r="Q171" s="43"/>
      <c r="R171" s="43"/>
      <c r="S171" s="43"/>
      <c r="T171" s="79"/>
      <c r="AT171" s="25" t="s">
        <v>171</v>
      </c>
      <c r="AU171" s="25" t="s">
        <v>83</v>
      </c>
    </row>
    <row r="172" spans="2:65" s="12" customFormat="1" ht="13.5">
      <c r="B172" s="220"/>
      <c r="C172" s="221"/>
      <c r="D172" s="217" t="s">
        <v>173</v>
      </c>
      <c r="E172" s="222" t="s">
        <v>24</v>
      </c>
      <c r="F172" s="223" t="s">
        <v>499</v>
      </c>
      <c r="G172" s="221"/>
      <c r="H172" s="224">
        <v>2</v>
      </c>
      <c r="I172" s="225"/>
      <c r="J172" s="221"/>
      <c r="K172" s="221"/>
      <c r="L172" s="226"/>
      <c r="M172" s="227"/>
      <c r="N172" s="228"/>
      <c r="O172" s="228"/>
      <c r="P172" s="228"/>
      <c r="Q172" s="228"/>
      <c r="R172" s="228"/>
      <c r="S172" s="228"/>
      <c r="T172" s="229"/>
      <c r="AT172" s="230" t="s">
        <v>173</v>
      </c>
      <c r="AU172" s="230" t="s">
        <v>83</v>
      </c>
      <c r="AV172" s="12" t="s">
        <v>83</v>
      </c>
      <c r="AW172" s="12" t="s">
        <v>39</v>
      </c>
      <c r="AX172" s="12" t="s">
        <v>25</v>
      </c>
      <c r="AY172" s="230" t="s">
        <v>162</v>
      </c>
    </row>
    <row r="173" spans="2:65" s="1" customFormat="1" ht="16.5" customHeight="1">
      <c r="B173" s="42"/>
      <c r="C173" s="245" t="s">
        <v>361</v>
      </c>
      <c r="D173" s="245" t="s">
        <v>271</v>
      </c>
      <c r="E173" s="246" t="s">
        <v>500</v>
      </c>
      <c r="F173" s="247" t="s">
        <v>501</v>
      </c>
      <c r="G173" s="248" t="s">
        <v>442</v>
      </c>
      <c r="H173" s="249">
        <v>0.5</v>
      </c>
      <c r="I173" s="250"/>
      <c r="J173" s="251">
        <f>ROUND(I173*H173,2)</f>
        <v>0</v>
      </c>
      <c r="K173" s="247" t="s">
        <v>168</v>
      </c>
      <c r="L173" s="252"/>
      <c r="M173" s="253" t="s">
        <v>24</v>
      </c>
      <c r="N173" s="254" t="s">
        <v>46</v>
      </c>
      <c r="O173" s="43"/>
      <c r="P173" s="214">
        <f>O173*H173</f>
        <v>0</v>
      </c>
      <c r="Q173" s="214">
        <v>5.5E-2</v>
      </c>
      <c r="R173" s="214">
        <f>Q173*H173</f>
        <v>2.75E-2</v>
      </c>
      <c r="S173" s="214">
        <v>0</v>
      </c>
      <c r="T173" s="215">
        <f>S173*H173</f>
        <v>0</v>
      </c>
      <c r="AR173" s="25" t="s">
        <v>249</v>
      </c>
      <c r="AT173" s="25" t="s">
        <v>271</v>
      </c>
      <c r="AU173" s="25" t="s">
        <v>83</v>
      </c>
      <c r="AY173" s="25" t="s">
        <v>162</v>
      </c>
      <c r="BE173" s="216">
        <f>IF(N173="základní",J173,0)</f>
        <v>0</v>
      </c>
      <c r="BF173" s="216">
        <f>IF(N173="snížená",J173,0)</f>
        <v>0</v>
      </c>
      <c r="BG173" s="216">
        <f>IF(N173="zákl. přenesená",J173,0)</f>
        <v>0</v>
      </c>
      <c r="BH173" s="216">
        <f>IF(N173="sníž. přenesená",J173,0)</f>
        <v>0</v>
      </c>
      <c r="BI173" s="216">
        <f>IF(N173="nulová",J173,0)</f>
        <v>0</v>
      </c>
      <c r="BJ173" s="25" t="s">
        <v>25</v>
      </c>
      <c r="BK173" s="216">
        <f>ROUND(I173*H173,2)</f>
        <v>0</v>
      </c>
      <c r="BL173" s="25" t="s">
        <v>169</v>
      </c>
      <c r="BM173" s="25" t="s">
        <v>502</v>
      </c>
    </row>
    <row r="174" spans="2:65" s="11" customFormat="1" ht="29.85" customHeight="1">
      <c r="B174" s="189"/>
      <c r="C174" s="190"/>
      <c r="D174" s="191" t="s">
        <v>74</v>
      </c>
      <c r="E174" s="203" t="s">
        <v>353</v>
      </c>
      <c r="F174" s="203" t="s">
        <v>354</v>
      </c>
      <c r="G174" s="190"/>
      <c r="H174" s="190"/>
      <c r="I174" s="193"/>
      <c r="J174" s="204">
        <f>BK174</f>
        <v>0</v>
      </c>
      <c r="K174" s="190"/>
      <c r="L174" s="195"/>
      <c r="M174" s="196"/>
      <c r="N174" s="197"/>
      <c r="O174" s="197"/>
      <c r="P174" s="198">
        <f>SUM(P175:P176)</f>
        <v>0</v>
      </c>
      <c r="Q174" s="197"/>
      <c r="R174" s="198">
        <f>SUM(R175:R176)</f>
        <v>0</v>
      </c>
      <c r="S174" s="197"/>
      <c r="T174" s="199">
        <f>SUM(T175:T176)</f>
        <v>0</v>
      </c>
      <c r="AR174" s="200" t="s">
        <v>25</v>
      </c>
      <c r="AT174" s="201" t="s">
        <v>74</v>
      </c>
      <c r="AU174" s="201" t="s">
        <v>25</v>
      </c>
      <c r="AY174" s="200" t="s">
        <v>162</v>
      </c>
      <c r="BK174" s="202">
        <f>SUM(BK175:BK176)</f>
        <v>0</v>
      </c>
    </row>
    <row r="175" spans="2:65" s="1" customFormat="1" ht="16.5" customHeight="1">
      <c r="B175" s="42"/>
      <c r="C175" s="205" t="s">
        <v>503</v>
      </c>
      <c r="D175" s="205" t="s">
        <v>164</v>
      </c>
      <c r="E175" s="206" t="s">
        <v>367</v>
      </c>
      <c r="F175" s="207" t="s">
        <v>368</v>
      </c>
      <c r="G175" s="208" t="s">
        <v>188</v>
      </c>
      <c r="H175" s="209">
        <v>441.75099999999998</v>
      </c>
      <c r="I175" s="210"/>
      <c r="J175" s="211">
        <f>ROUND(I175*H175,2)</f>
        <v>0</v>
      </c>
      <c r="K175" s="207" t="s">
        <v>168</v>
      </c>
      <c r="L175" s="62"/>
      <c r="M175" s="212" t="s">
        <v>24</v>
      </c>
      <c r="N175" s="213" t="s">
        <v>46</v>
      </c>
      <c r="O175" s="43"/>
      <c r="P175" s="214">
        <f>O175*H175</f>
        <v>0</v>
      </c>
      <c r="Q175" s="214">
        <v>0</v>
      </c>
      <c r="R175" s="214">
        <f>Q175*H175</f>
        <v>0</v>
      </c>
      <c r="S175" s="214">
        <v>0</v>
      </c>
      <c r="T175" s="215">
        <f>S175*H175</f>
        <v>0</v>
      </c>
      <c r="AR175" s="25" t="s">
        <v>169</v>
      </c>
      <c r="AT175" s="25" t="s">
        <v>164</v>
      </c>
      <c r="AU175" s="25" t="s">
        <v>83</v>
      </c>
      <c r="AY175" s="25" t="s">
        <v>162</v>
      </c>
      <c r="BE175" s="216">
        <f>IF(N175="základní",J175,0)</f>
        <v>0</v>
      </c>
      <c r="BF175" s="216">
        <f>IF(N175="snížená",J175,0)</f>
        <v>0</v>
      </c>
      <c r="BG175" s="216">
        <f>IF(N175="zákl. přenesená",J175,0)</f>
        <v>0</v>
      </c>
      <c r="BH175" s="216">
        <f>IF(N175="sníž. přenesená",J175,0)</f>
        <v>0</v>
      </c>
      <c r="BI175" s="216">
        <f>IF(N175="nulová",J175,0)</f>
        <v>0</v>
      </c>
      <c r="BJ175" s="25" t="s">
        <v>25</v>
      </c>
      <c r="BK175" s="216">
        <f>ROUND(I175*H175,2)</f>
        <v>0</v>
      </c>
      <c r="BL175" s="25" t="s">
        <v>169</v>
      </c>
      <c r="BM175" s="25" t="s">
        <v>419</v>
      </c>
    </row>
    <row r="176" spans="2:65" s="1" customFormat="1" ht="27">
      <c r="B176" s="42"/>
      <c r="C176" s="64"/>
      <c r="D176" s="217" t="s">
        <v>171</v>
      </c>
      <c r="E176" s="64"/>
      <c r="F176" s="218" t="s">
        <v>370</v>
      </c>
      <c r="G176" s="64"/>
      <c r="H176" s="64"/>
      <c r="I176" s="174"/>
      <c r="J176" s="64"/>
      <c r="K176" s="64"/>
      <c r="L176" s="62"/>
      <c r="M176" s="255"/>
      <c r="N176" s="256"/>
      <c r="O176" s="256"/>
      <c r="P176" s="256"/>
      <c r="Q176" s="256"/>
      <c r="R176" s="256"/>
      <c r="S176" s="256"/>
      <c r="T176" s="257"/>
      <c r="AT176" s="25" t="s">
        <v>171</v>
      </c>
      <c r="AU176" s="25" t="s">
        <v>83</v>
      </c>
    </row>
    <row r="177" spans="2:12" s="1" customFormat="1" ht="6.95" customHeight="1">
      <c r="B177" s="57"/>
      <c r="C177" s="58"/>
      <c r="D177" s="58"/>
      <c r="E177" s="58"/>
      <c r="F177" s="58"/>
      <c r="G177" s="58"/>
      <c r="H177" s="58"/>
      <c r="I177" s="150"/>
      <c r="J177" s="58"/>
      <c r="K177" s="58"/>
      <c r="L177" s="62"/>
    </row>
  </sheetData>
  <sheetProtection algorithmName="SHA-512" hashValue="I0ThAsiY+DQg7xe5s8dBr1jVqZcm2Hk24xFA4qHpnR0V4OpIMKDWzvFdjabcpf4myVMn99dyiSeA2bBocQrhpg==" saltValue="k6oYkdtk5UZSJ1QqAR8zRR7bLez98WIBU28gh8uRWEQdDDwJExnTF2rL5F3ugksbcFTraCd6ddpTrs/RZ4lv5w==" spinCount="100000" sheet="1" objects="1" scenarios="1" formatColumns="0" formatRows="0" autoFilter="0"/>
  <autoFilter ref="C86:K176"/>
  <mergeCells count="13">
    <mergeCell ref="E79:H79"/>
    <mergeCell ref="G1:H1"/>
    <mergeCell ref="L2:V2"/>
    <mergeCell ref="E49:H49"/>
    <mergeCell ref="E51:H51"/>
    <mergeCell ref="J55:J56"/>
    <mergeCell ref="E75:H75"/>
    <mergeCell ref="E77:H77"/>
    <mergeCell ref="E7:H7"/>
    <mergeCell ref="E9:H9"/>
    <mergeCell ref="E11:H11"/>
    <mergeCell ref="E26:H26"/>
    <mergeCell ref="E47:H47"/>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sheetPr>
    <pageSetUpPr fitToPage="1"/>
  </sheetPr>
  <dimension ref="A1:BR10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126</v>
      </c>
      <c r="G1" s="410" t="s">
        <v>127</v>
      </c>
      <c r="H1" s="410"/>
      <c r="I1" s="125"/>
      <c r="J1" s="124" t="s">
        <v>128</v>
      </c>
      <c r="K1" s="123" t="s">
        <v>129</v>
      </c>
      <c r="L1" s="124" t="s">
        <v>130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01"/>
      <c r="M2" s="401"/>
      <c r="N2" s="401"/>
      <c r="O2" s="401"/>
      <c r="P2" s="401"/>
      <c r="Q2" s="401"/>
      <c r="R2" s="401"/>
      <c r="S2" s="401"/>
      <c r="T2" s="401"/>
      <c r="U2" s="401"/>
      <c r="V2" s="401"/>
      <c r="AT2" s="25" t="s">
        <v>106</v>
      </c>
      <c r="AZ2" s="126" t="s">
        <v>193</v>
      </c>
      <c r="BA2" s="126" t="s">
        <v>24</v>
      </c>
      <c r="BB2" s="126" t="s">
        <v>24</v>
      </c>
      <c r="BC2" s="126" t="s">
        <v>504</v>
      </c>
      <c r="BD2" s="126" t="s">
        <v>83</v>
      </c>
    </row>
    <row r="3" spans="1:70" ht="6.95" customHeight="1">
      <c r="B3" s="26"/>
      <c r="C3" s="27"/>
      <c r="D3" s="27"/>
      <c r="E3" s="27"/>
      <c r="F3" s="27"/>
      <c r="G3" s="27"/>
      <c r="H3" s="27"/>
      <c r="I3" s="127"/>
      <c r="J3" s="27"/>
      <c r="K3" s="28"/>
      <c r="AT3" s="25" t="s">
        <v>83</v>
      </c>
      <c r="AZ3" s="126" t="s">
        <v>372</v>
      </c>
      <c r="BA3" s="126" t="s">
        <v>24</v>
      </c>
      <c r="BB3" s="126" t="s">
        <v>24</v>
      </c>
      <c r="BC3" s="126" t="s">
        <v>505</v>
      </c>
      <c r="BD3" s="126" t="s">
        <v>83</v>
      </c>
    </row>
    <row r="4" spans="1:70" ht="36.950000000000003" customHeight="1">
      <c r="B4" s="29"/>
      <c r="C4" s="30"/>
      <c r="D4" s="31" t="s">
        <v>134</v>
      </c>
      <c r="E4" s="30"/>
      <c r="F4" s="30"/>
      <c r="G4" s="30"/>
      <c r="H4" s="30"/>
      <c r="I4" s="128"/>
      <c r="J4" s="30"/>
      <c r="K4" s="32"/>
      <c r="M4" s="33" t="s">
        <v>12</v>
      </c>
      <c r="AT4" s="25" t="s">
        <v>6</v>
      </c>
      <c r="AZ4" s="126" t="s">
        <v>133</v>
      </c>
      <c r="BA4" s="126" t="s">
        <v>24</v>
      </c>
      <c r="BB4" s="126" t="s">
        <v>24</v>
      </c>
      <c r="BC4" s="126" t="s">
        <v>505</v>
      </c>
      <c r="BD4" s="126" t="s">
        <v>83</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02" t="str">
        <f>'Rekapitulace stavby'!K6</f>
        <v>Heřmanický potok - Svobodné Heřmanice, km 3,200-5,500</v>
      </c>
      <c r="F7" s="403"/>
      <c r="G7" s="403"/>
      <c r="H7" s="403"/>
      <c r="I7" s="128"/>
      <c r="J7" s="30"/>
      <c r="K7" s="32"/>
    </row>
    <row r="8" spans="1:70">
      <c r="B8" s="29"/>
      <c r="C8" s="30"/>
      <c r="D8" s="38" t="s">
        <v>135</v>
      </c>
      <c r="E8" s="30"/>
      <c r="F8" s="30"/>
      <c r="G8" s="30"/>
      <c r="H8" s="30"/>
      <c r="I8" s="128"/>
      <c r="J8" s="30"/>
      <c r="K8" s="32"/>
    </row>
    <row r="9" spans="1:70" s="1" customFormat="1" ht="16.5" customHeight="1">
      <c r="B9" s="42"/>
      <c r="C9" s="43"/>
      <c r="D9" s="43"/>
      <c r="E9" s="402" t="s">
        <v>506</v>
      </c>
      <c r="F9" s="404"/>
      <c r="G9" s="404"/>
      <c r="H9" s="404"/>
      <c r="I9" s="129"/>
      <c r="J9" s="43"/>
      <c r="K9" s="46"/>
    </row>
    <row r="10" spans="1:70" s="1" customFormat="1">
      <c r="B10" s="42"/>
      <c r="C10" s="43"/>
      <c r="D10" s="38" t="s">
        <v>137</v>
      </c>
      <c r="E10" s="43"/>
      <c r="F10" s="43"/>
      <c r="G10" s="43"/>
      <c r="H10" s="43"/>
      <c r="I10" s="129"/>
      <c r="J10" s="43"/>
      <c r="K10" s="46"/>
    </row>
    <row r="11" spans="1:70" s="1" customFormat="1" ht="36.950000000000003" customHeight="1">
      <c r="B11" s="42"/>
      <c r="C11" s="43"/>
      <c r="D11" s="43"/>
      <c r="E11" s="405" t="s">
        <v>507</v>
      </c>
      <c r="F11" s="404"/>
      <c r="G11" s="404"/>
      <c r="H11" s="404"/>
      <c r="I11" s="129"/>
      <c r="J11" s="43"/>
      <c r="K11" s="46"/>
    </row>
    <row r="12" spans="1:70" s="1" customFormat="1" ht="13.5">
      <c r="B12" s="42"/>
      <c r="C12" s="43"/>
      <c r="D12" s="43"/>
      <c r="E12" s="43"/>
      <c r="F12" s="43"/>
      <c r="G12" s="43"/>
      <c r="H12" s="43"/>
      <c r="I12" s="129"/>
      <c r="J12" s="43"/>
      <c r="K12" s="46"/>
    </row>
    <row r="13" spans="1:70" s="1" customFormat="1" ht="14.45" customHeight="1">
      <c r="B13" s="42"/>
      <c r="C13" s="43"/>
      <c r="D13" s="38" t="s">
        <v>21</v>
      </c>
      <c r="E13" s="43"/>
      <c r="F13" s="36" t="s">
        <v>22</v>
      </c>
      <c r="G13" s="43"/>
      <c r="H13" s="43"/>
      <c r="I13" s="130" t="s">
        <v>23</v>
      </c>
      <c r="J13" s="36" t="s">
        <v>24</v>
      </c>
      <c r="K13" s="46"/>
    </row>
    <row r="14" spans="1:70" s="1" customFormat="1" ht="14.45" customHeight="1">
      <c r="B14" s="42"/>
      <c r="C14" s="43"/>
      <c r="D14" s="38" t="s">
        <v>26</v>
      </c>
      <c r="E14" s="43"/>
      <c r="F14" s="36" t="s">
        <v>27</v>
      </c>
      <c r="G14" s="43"/>
      <c r="H14" s="43"/>
      <c r="I14" s="130" t="s">
        <v>28</v>
      </c>
      <c r="J14" s="131" t="str">
        <f>'Rekapitulace stavby'!AN8</f>
        <v>28. 1. 2016</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30" t="s">
        <v>34</v>
      </c>
      <c r="J17" s="36" t="str">
        <f>IF('Rekapitulace stavby'!AN11="","",'Rekapitulace stavby'!AN11)</f>
        <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35</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34</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37</v>
      </c>
      <c r="E22" s="43"/>
      <c r="F22" s="43"/>
      <c r="G22" s="43"/>
      <c r="H22" s="43"/>
      <c r="I22" s="130" t="s">
        <v>33</v>
      </c>
      <c r="J22" s="36" t="s">
        <v>24</v>
      </c>
      <c r="K22" s="46"/>
    </row>
    <row r="23" spans="2:11" s="1" customFormat="1" ht="18" customHeight="1">
      <c r="B23" s="42"/>
      <c r="C23" s="43"/>
      <c r="D23" s="43"/>
      <c r="E23" s="36" t="s">
        <v>38</v>
      </c>
      <c r="F23" s="43"/>
      <c r="G23" s="43"/>
      <c r="H23" s="43"/>
      <c r="I23" s="130" t="s">
        <v>34</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40</v>
      </c>
      <c r="E25" s="43"/>
      <c r="F25" s="43"/>
      <c r="G25" s="43"/>
      <c r="H25" s="43"/>
      <c r="I25" s="129"/>
      <c r="J25" s="43"/>
      <c r="K25" s="46"/>
    </row>
    <row r="26" spans="2:11" s="7" customFormat="1" ht="16.5" customHeight="1">
      <c r="B26" s="132"/>
      <c r="C26" s="133"/>
      <c r="D26" s="133"/>
      <c r="E26" s="367" t="s">
        <v>24</v>
      </c>
      <c r="F26" s="367"/>
      <c r="G26" s="367"/>
      <c r="H26" s="36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41</v>
      </c>
      <c r="E29" s="43"/>
      <c r="F29" s="43"/>
      <c r="G29" s="43"/>
      <c r="H29" s="43"/>
      <c r="I29" s="129"/>
      <c r="J29" s="139">
        <f>ROUND(J84,2)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43</v>
      </c>
      <c r="G31" s="43"/>
      <c r="H31" s="43"/>
      <c r="I31" s="140" t="s">
        <v>42</v>
      </c>
      <c r="J31" s="47" t="s">
        <v>44</v>
      </c>
      <c r="K31" s="46"/>
    </row>
    <row r="32" spans="2:11" s="1" customFormat="1" ht="14.45" customHeight="1">
      <c r="B32" s="42"/>
      <c r="C32" s="43"/>
      <c r="D32" s="50" t="s">
        <v>45</v>
      </c>
      <c r="E32" s="50" t="s">
        <v>46</v>
      </c>
      <c r="F32" s="141">
        <f>ROUND(SUM(BE84:BE100), 2)</f>
        <v>0</v>
      </c>
      <c r="G32" s="43"/>
      <c r="H32" s="43"/>
      <c r="I32" s="142">
        <v>0.21</v>
      </c>
      <c r="J32" s="141">
        <f>ROUND(ROUND((SUM(BE84:BE100)), 2)*I32, 2)</f>
        <v>0</v>
      </c>
      <c r="K32" s="46"/>
    </row>
    <row r="33" spans="2:11" s="1" customFormat="1" ht="14.45" customHeight="1">
      <c r="B33" s="42"/>
      <c r="C33" s="43"/>
      <c r="D33" s="43"/>
      <c r="E33" s="50" t="s">
        <v>47</v>
      </c>
      <c r="F33" s="141">
        <f>ROUND(SUM(BF84:BF100), 2)</f>
        <v>0</v>
      </c>
      <c r="G33" s="43"/>
      <c r="H33" s="43"/>
      <c r="I33" s="142">
        <v>0.15</v>
      </c>
      <c r="J33" s="141">
        <f>ROUND(ROUND((SUM(BF84:BF100)), 2)*I33, 2)</f>
        <v>0</v>
      </c>
      <c r="K33" s="46"/>
    </row>
    <row r="34" spans="2:11" s="1" customFormat="1" ht="14.45" hidden="1" customHeight="1">
      <c r="B34" s="42"/>
      <c r="C34" s="43"/>
      <c r="D34" s="43"/>
      <c r="E34" s="50" t="s">
        <v>48</v>
      </c>
      <c r="F34" s="141">
        <f>ROUND(SUM(BG84:BG100), 2)</f>
        <v>0</v>
      </c>
      <c r="G34" s="43"/>
      <c r="H34" s="43"/>
      <c r="I34" s="142">
        <v>0.21</v>
      </c>
      <c r="J34" s="141">
        <v>0</v>
      </c>
      <c r="K34" s="46"/>
    </row>
    <row r="35" spans="2:11" s="1" customFormat="1" ht="14.45" hidden="1" customHeight="1">
      <c r="B35" s="42"/>
      <c r="C35" s="43"/>
      <c r="D35" s="43"/>
      <c r="E35" s="50" t="s">
        <v>49</v>
      </c>
      <c r="F35" s="141">
        <f>ROUND(SUM(BH84:BH100), 2)</f>
        <v>0</v>
      </c>
      <c r="G35" s="43"/>
      <c r="H35" s="43"/>
      <c r="I35" s="142">
        <v>0.15</v>
      </c>
      <c r="J35" s="141">
        <v>0</v>
      </c>
      <c r="K35" s="46"/>
    </row>
    <row r="36" spans="2:11" s="1" customFormat="1" ht="14.45" hidden="1" customHeight="1">
      <c r="B36" s="42"/>
      <c r="C36" s="43"/>
      <c r="D36" s="43"/>
      <c r="E36" s="50" t="s">
        <v>50</v>
      </c>
      <c r="F36" s="141">
        <f>ROUND(SUM(BI84:BI100),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51</v>
      </c>
      <c r="E38" s="80"/>
      <c r="F38" s="80"/>
      <c r="G38" s="145" t="s">
        <v>52</v>
      </c>
      <c r="H38" s="146" t="s">
        <v>53</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139</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02" t="str">
        <f>E7</f>
        <v>Heřmanický potok - Svobodné Heřmanice, km 3,200-5,500</v>
      </c>
      <c r="F47" s="403"/>
      <c r="G47" s="403"/>
      <c r="H47" s="403"/>
      <c r="I47" s="129"/>
      <c r="J47" s="43"/>
      <c r="K47" s="46"/>
    </row>
    <row r="48" spans="2:11">
      <c r="B48" s="29"/>
      <c r="C48" s="38" t="s">
        <v>135</v>
      </c>
      <c r="D48" s="30"/>
      <c r="E48" s="30"/>
      <c r="F48" s="30"/>
      <c r="G48" s="30"/>
      <c r="H48" s="30"/>
      <c r="I48" s="128"/>
      <c r="J48" s="30"/>
      <c r="K48" s="32"/>
    </row>
    <row r="49" spans="2:47" s="1" customFormat="1" ht="16.5" customHeight="1">
      <c r="B49" s="42"/>
      <c r="C49" s="43"/>
      <c r="D49" s="43"/>
      <c r="E49" s="402" t="s">
        <v>506</v>
      </c>
      <c r="F49" s="404"/>
      <c r="G49" s="404"/>
      <c r="H49" s="404"/>
      <c r="I49" s="129"/>
      <c r="J49" s="43"/>
      <c r="K49" s="46"/>
    </row>
    <row r="50" spans="2:47" s="1" customFormat="1" ht="14.45" customHeight="1">
      <c r="B50" s="42"/>
      <c r="C50" s="38" t="s">
        <v>137</v>
      </c>
      <c r="D50" s="43"/>
      <c r="E50" s="43"/>
      <c r="F50" s="43"/>
      <c r="G50" s="43"/>
      <c r="H50" s="43"/>
      <c r="I50" s="129"/>
      <c r="J50" s="43"/>
      <c r="K50" s="46"/>
    </row>
    <row r="51" spans="2:47" s="1" customFormat="1" ht="17.25" customHeight="1">
      <c r="B51" s="42"/>
      <c r="C51" s="43"/>
      <c r="D51" s="43"/>
      <c r="E51" s="405" t="str">
        <f>E11</f>
        <v>01 - SO3_Soupis prací - odtěžení sedimentů</v>
      </c>
      <c r="F51" s="404"/>
      <c r="G51" s="404"/>
      <c r="H51" s="404"/>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 xml:space="preserve"> </v>
      </c>
      <c r="G53" s="43"/>
      <c r="H53" s="43"/>
      <c r="I53" s="130" t="s">
        <v>28</v>
      </c>
      <c r="J53" s="131" t="str">
        <f>IF(J14="","",J14)</f>
        <v>28. 1. 2016</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 xml:space="preserve"> </v>
      </c>
      <c r="G55" s="43"/>
      <c r="H55" s="43"/>
      <c r="I55" s="130" t="s">
        <v>37</v>
      </c>
      <c r="J55" s="367" t="str">
        <f>E23</f>
        <v>Ing. Jana Palovská</v>
      </c>
      <c r="K55" s="46"/>
    </row>
    <row r="56" spans="2:47" s="1" customFormat="1" ht="14.45" customHeight="1">
      <c r="B56" s="42"/>
      <c r="C56" s="38" t="s">
        <v>35</v>
      </c>
      <c r="D56" s="43"/>
      <c r="E56" s="43"/>
      <c r="F56" s="36" t="str">
        <f>IF(E20="","",E20)</f>
        <v/>
      </c>
      <c r="G56" s="43"/>
      <c r="H56" s="43"/>
      <c r="I56" s="129"/>
      <c r="J56" s="406"/>
      <c r="K56" s="46"/>
    </row>
    <row r="57" spans="2:47" s="1" customFormat="1" ht="10.35" customHeight="1">
      <c r="B57" s="42"/>
      <c r="C57" s="43"/>
      <c r="D57" s="43"/>
      <c r="E57" s="43"/>
      <c r="F57" s="43"/>
      <c r="G57" s="43"/>
      <c r="H57" s="43"/>
      <c r="I57" s="129"/>
      <c r="J57" s="43"/>
      <c r="K57" s="46"/>
    </row>
    <row r="58" spans="2:47" s="1" customFormat="1" ht="29.25" customHeight="1">
      <c r="B58" s="42"/>
      <c r="C58" s="155" t="s">
        <v>140</v>
      </c>
      <c r="D58" s="143"/>
      <c r="E58" s="143"/>
      <c r="F58" s="143"/>
      <c r="G58" s="143"/>
      <c r="H58" s="143"/>
      <c r="I58" s="156"/>
      <c r="J58" s="157" t="s">
        <v>141</v>
      </c>
      <c r="K58" s="158"/>
    </row>
    <row r="59" spans="2:47" s="1" customFormat="1" ht="10.35" customHeight="1">
      <c r="B59" s="42"/>
      <c r="C59" s="43"/>
      <c r="D59" s="43"/>
      <c r="E59" s="43"/>
      <c r="F59" s="43"/>
      <c r="G59" s="43"/>
      <c r="H59" s="43"/>
      <c r="I59" s="129"/>
      <c r="J59" s="43"/>
      <c r="K59" s="46"/>
    </row>
    <row r="60" spans="2:47" s="1" customFormat="1" ht="29.25" customHeight="1">
      <c r="B60" s="42"/>
      <c r="C60" s="159" t="s">
        <v>142</v>
      </c>
      <c r="D60" s="43"/>
      <c r="E60" s="43"/>
      <c r="F60" s="43"/>
      <c r="G60" s="43"/>
      <c r="H60" s="43"/>
      <c r="I60" s="129"/>
      <c r="J60" s="139">
        <f>J84</f>
        <v>0</v>
      </c>
      <c r="K60" s="46"/>
      <c r="AU60" s="25" t="s">
        <v>143</v>
      </c>
    </row>
    <row r="61" spans="2:47" s="8" customFormat="1" ht="24.95" customHeight="1">
      <c r="B61" s="160"/>
      <c r="C61" s="161"/>
      <c r="D61" s="162" t="s">
        <v>144</v>
      </c>
      <c r="E61" s="163"/>
      <c r="F61" s="163"/>
      <c r="G61" s="163"/>
      <c r="H61" s="163"/>
      <c r="I61" s="164"/>
      <c r="J61" s="165">
        <f>J85</f>
        <v>0</v>
      </c>
      <c r="K61" s="166"/>
    </row>
    <row r="62" spans="2:47" s="9" customFormat="1" ht="19.899999999999999" customHeight="1">
      <c r="B62" s="167"/>
      <c r="C62" s="168"/>
      <c r="D62" s="169" t="s">
        <v>145</v>
      </c>
      <c r="E62" s="170"/>
      <c r="F62" s="170"/>
      <c r="G62" s="170"/>
      <c r="H62" s="170"/>
      <c r="I62" s="171"/>
      <c r="J62" s="172">
        <f>J86</f>
        <v>0</v>
      </c>
      <c r="K62" s="173"/>
    </row>
    <row r="63" spans="2:47" s="1" customFormat="1" ht="21.75" customHeight="1">
      <c r="B63" s="42"/>
      <c r="C63" s="43"/>
      <c r="D63" s="43"/>
      <c r="E63" s="43"/>
      <c r="F63" s="43"/>
      <c r="G63" s="43"/>
      <c r="H63" s="43"/>
      <c r="I63" s="129"/>
      <c r="J63" s="43"/>
      <c r="K63" s="46"/>
    </row>
    <row r="64" spans="2:47" s="1" customFormat="1" ht="6.95" customHeight="1">
      <c r="B64" s="57"/>
      <c r="C64" s="58"/>
      <c r="D64" s="58"/>
      <c r="E64" s="58"/>
      <c r="F64" s="58"/>
      <c r="G64" s="58"/>
      <c r="H64" s="58"/>
      <c r="I64" s="150"/>
      <c r="J64" s="58"/>
      <c r="K64" s="59"/>
    </row>
    <row r="68" spans="2:12" s="1" customFormat="1" ht="6.95" customHeight="1">
      <c r="B68" s="60"/>
      <c r="C68" s="61"/>
      <c r="D68" s="61"/>
      <c r="E68" s="61"/>
      <c r="F68" s="61"/>
      <c r="G68" s="61"/>
      <c r="H68" s="61"/>
      <c r="I68" s="153"/>
      <c r="J68" s="61"/>
      <c r="K68" s="61"/>
      <c r="L68" s="62"/>
    </row>
    <row r="69" spans="2:12" s="1" customFormat="1" ht="36.950000000000003" customHeight="1">
      <c r="B69" s="42"/>
      <c r="C69" s="63" t="s">
        <v>146</v>
      </c>
      <c r="D69" s="64"/>
      <c r="E69" s="64"/>
      <c r="F69" s="64"/>
      <c r="G69" s="64"/>
      <c r="H69" s="64"/>
      <c r="I69" s="174"/>
      <c r="J69" s="64"/>
      <c r="K69" s="64"/>
      <c r="L69" s="62"/>
    </row>
    <row r="70" spans="2:12" s="1" customFormat="1" ht="6.95" customHeight="1">
      <c r="B70" s="42"/>
      <c r="C70" s="64"/>
      <c r="D70" s="64"/>
      <c r="E70" s="64"/>
      <c r="F70" s="64"/>
      <c r="G70" s="64"/>
      <c r="H70" s="64"/>
      <c r="I70" s="174"/>
      <c r="J70" s="64"/>
      <c r="K70" s="64"/>
      <c r="L70" s="62"/>
    </row>
    <row r="71" spans="2:12" s="1" customFormat="1" ht="14.45" customHeight="1">
      <c r="B71" s="42"/>
      <c r="C71" s="66" t="s">
        <v>18</v>
      </c>
      <c r="D71" s="64"/>
      <c r="E71" s="64"/>
      <c r="F71" s="64"/>
      <c r="G71" s="64"/>
      <c r="H71" s="64"/>
      <c r="I71" s="174"/>
      <c r="J71" s="64"/>
      <c r="K71" s="64"/>
      <c r="L71" s="62"/>
    </row>
    <row r="72" spans="2:12" s="1" customFormat="1" ht="16.5" customHeight="1">
      <c r="B72" s="42"/>
      <c r="C72" s="64"/>
      <c r="D72" s="64"/>
      <c r="E72" s="407" t="str">
        <f>E7</f>
        <v>Heřmanický potok - Svobodné Heřmanice, km 3,200-5,500</v>
      </c>
      <c r="F72" s="408"/>
      <c r="G72" s="408"/>
      <c r="H72" s="408"/>
      <c r="I72" s="174"/>
      <c r="J72" s="64"/>
      <c r="K72" s="64"/>
      <c r="L72" s="62"/>
    </row>
    <row r="73" spans="2:12">
      <c r="B73" s="29"/>
      <c r="C73" s="66" t="s">
        <v>135</v>
      </c>
      <c r="D73" s="175"/>
      <c r="E73" s="175"/>
      <c r="F73" s="175"/>
      <c r="G73" s="175"/>
      <c r="H73" s="175"/>
      <c r="J73" s="175"/>
      <c r="K73" s="175"/>
      <c r="L73" s="176"/>
    </row>
    <row r="74" spans="2:12" s="1" customFormat="1" ht="16.5" customHeight="1">
      <c r="B74" s="42"/>
      <c r="C74" s="64"/>
      <c r="D74" s="64"/>
      <c r="E74" s="407" t="s">
        <v>506</v>
      </c>
      <c r="F74" s="409"/>
      <c r="G74" s="409"/>
      <c r="H74" s="409"/>
      <c r="I74" s="174"/>
      <c r="J74" s="64"/>
      <c r="K74" s="64"/>
      <c r="L74" s="62"/>
    </row>
    <row r="75" spans="2:12" s="1" customFormat="1" ht="14.45" customHeight="1">
      <c r="B75" s="42"/>
      <c r="C75" s="66" t="s">
        <v>137</v>
      </c>
      <c r="D75" s="64"/>
      <c r="E75" s="64"/>
      <c r="F75" s="64"/>
      <c r="G75" s="64"/>
      <c r="H75" s="64"/>
      <c r="I75" s="174"/>
      <c r="J75" s="64"/>
      <c r="K75" s="64"/>
      <c r="L75" s="62"/>
    </row>
    <row r="76" spans="2:12" s="1" customFormat="1" ht="17.25" customHeight="1">
      <c r="B76" s="42"/>
      <c r="C76" s="64"/>
      <c r="D76" s="64"/>
      <c r="E76" s="378" t="str">
        <f>E11</f>
        <v>01 - SO3_Soupis prací - odtěžení sedimentů</v>
      </c>
      <c r="F76" s="409"/>
      <c r="G76" s="409"/>
      <c r="H76" s="409"/>
      <c r="I76" s="174"/>
      <c r="J76" s="64"/>
      <c r="K76" s="64"/>
      <c r="L76" s="62"/>
    </row>
    <row r="77" spans="2:12" s="1" customFormat="1" ht="6.95" customHeight="1">
      <c r="B77" s="42"/>
      <c r="C77" s="64"/>
      <c r="D77" s="64"/>
      <c r="E77" s="64"/>
      <c r="F77" s="64"/>
      <c r="G77" s="64"/>
      <c r="H77" s="64"/>
      <c r="I77" s="174"/>
      <c r="J77" s="64"/>
      <c r="K77" s="64"/>
      <c r="L77" s="62"/>
    </row>
    <row r="78" spans="2:12" s="1" customFormat="1" ht="18" customHeight="1">
      <c r="B78" s="42"/>
      <c r="C78" s="66" t="s">
        <v>26</v>
      </c>
      <c r="D78" s="64"/>
      <c r="E78" s="64"/>
      <c r="F78" s="177" t="str">
        <f>F14</f>
        <v xml:space="preserve"> </v>
      </c>
      <c r="G78" s="64"/>
      <c r="H78" s="64"/>
      <c r="I78" s="178" t="s">
        <v>28</v>
      </c>
      <c r="J78" s="74" t="str">
        <f>IF(J14="","",J14)</f>
        <v>28. 1. 2016</v>
      </c>
      <c r="K78" s="64"/>
      <c r="L78" s="62"/>
    </row>
    <row r="79" spans="2:12" s="1" customFormat="1" ht="6.95" customHeight="1">
      <c r="B79" s="42"/>
      <c r="C79" s="64"/>
      <c r="D79" s="64"/>
      <c r="E79" s="64"/>
      <c r="F79" s="64"/>
      <c r="G79" s="64"/>
      <c r="H79" s="64"/>
      <c r="I79" s="174"/>
      <c r="J79" s="64"/>
      <c r="K79" s="64"/>
      <c r="L79" s="62"/>
    </row>
    <row r="80" spans="2:12" s="1" customFormat="1">
      <c r="B80" s="42"/>
      <c r="C80" s="66" t="s">
        <v>32</v>
      </c>
      <c r="D80" s="64"/>
      <c r="E80" s="64"/>
      <c r="F80" s="177" t="str">
        <f>E17</f>
        <v xml:space="preserve"> </v>
      </c>
      <c r="G80" s="64"/>
      <c r="H80" s="64"/>
      <c r="I80" s="178" t="s">
        <v>37</v>
      </c>
      <c r="J80" s="177" t="str">
        <f>E23</f>
        <v>Ing. Jana Palovská</v>
      </c>
      <c r="K80" s="64"/>
      <c r="L80" s="62"/>
    </row>
    <row r="81" spans="2:65" s="1" customFormat="1" ht="14.45" customHeight="1">
      <c r="B81" s="42"/>
      <c r="C81" s="66" t="s">
        <v>35</v>
      </c>
      <c r="D81" s="64"/>
      <c r="E81" s="64"/>
      <c r="F81" s="177" t="str">
        <f>IF(E20="","",E20)</f>
        <v/>
      </c>
      <c r="G81" s="64"/>
      <c r="H81" s="64"/>
      <c r="I81" s="174"/>
      <c r="J81" s="64"/>
      <c r="K81" s="64"/>
      <c r="L81" s="62"/>
    </row>
    <row r="82" spans="2:65" s="1" customFormat="1" ht="10.35" customHeight="1">
      <c r="B82" s="42"/>
      <c r="C82" s="64"/>
      <c r="D82" s="64"/>
      <c r="E82" s="64"/>
      <c r="F82" s="64"/>
      <c r="G82" s="64"/>
      <c r="H82" s="64"/>
      <c r="I82" s="174"/>
      <c r="J82" s="64"/>
      <c r="K82" s="64"/>
      <c r="L82" s="62"/>
    </row>
    <row r="83" spans="2:65" s="10" customFormat="1" ht="29.25" customHeight="1">
      <c r="B83" s="179"/>
      <c r="C83" s="180" t="s">
        <v>147</v>
      </c>
      <c r="D83" s="181" t="s">
        <v>60</v>
      </c>
      <c r="E83" s="181" t="s">
        <v>56</v>
      </c>
      <c r="F83" s="181" t="s">
        <v>148</v>
      </c>
      <c r="G83" s="181" t="s">
        <v>149</v>
      </c>
      <c r="H83" s="181" t="s">
        <v>150</v>
      </c>
      <c r="I83" s="182" t="s">
        <v>151</v>
      </c>
      <c r="J83" s="181" t="s">
        <v>141</v>
      </c>
      <c r="K83" s="183" t="s">
        <v>152</v>
      </c>
      <c r="L83" s="184"/>
      <c r="M83" s="82" t="s">
        <v>153</v>
      </c>
      <c r="N83" s="83" t="s">
        <v>45</v>
      </c>
      <c r="O83" s="83" t="s">
        <v>154</v>
      </c>
      <c r="P83" s="83" t="s">
        <v>155</v>
      </c>
      <c r="Q83" s="83" t="s">
        <v>156</v>
      </c>
      <c r="R83" s="83" t="s">
        <v>157</v>
      </c>
      <c r="S83" s="83" t="s">
        <v>158</v>
      </c>
      <c r="T83" s="84" t="s">
        <v>159</v>
      </c>
    </row>
    <row r="84" spans="2:65" s="1" customFormat="1" ht="29.25" customHeight="1">
      <c r="B84" s="42"/>
      <c r="C84" s="88" t="s">
        <v>142</v>
      </c>
      <c r="D84" s="64"/>
      <c r="E84" s="64"/>
      <c r="F84" s="64"/>
      <c r="G84" s="64"/>
      <c r="H84" s="64"/>
      <c r="I84" s="174"/>
      <c r="J84" s="185">
        <f>BK84</f>
        <v>0</v>
      </c>
      <c r="K84" s="64"/>
      <c r="L84" s="62"/>
      <c r="M84" s="85"/>
      <c r="N84" s="86"/>
      <c r="O84" s="86"/>
      <c r="P84" s="186">
        <f>P85</f>
        <v>0</v>
      </c>
      <c r="Q84" s="86"/>
      <c r="R84" s="186">
        <f>R85</f>
        <v>0</v>
      </c>
      <c r="S84" s="86"/>
      <c r="T84" s="187">
        <f>T85</f>
        <v>0</v>
      </c>
      <c r="AT84" s="25" t="s">
        <v>74</v>
      </c>
      <c r="AU84" s="25" t="s">
        <v>143</v>
      </c>
      <c r="BK84" s="188">
        <f>BK85</f>
        <v>0</v>
      </c>
    </row>
    <row r="85" spans="2:65" s="11" customFormat="1" ht="37.35" customHeight="1">
      <c r="B85" s="189"/>
      <c r="C85" s="190"/>
      <c r="D85" s="191" t="s">
        <v>74</v>
      </c>
      <c r="E85" s="192" t="s">
        <v>160</v>
      </c>
      <c r="F85" s="192" t="s">
        <v>161</v>
      </c>
      <c r="G85" s="190"/>
      <c r="H85" s="190"/>
      <c r="I85" s="193"/>
      <c r="J85" s="194">
        <f>BK85</f>
        <v>0</v>
      </c>
      <c r="K85" s="190"/>
      <c r="L85" s="195"/>
      <c r="M85" s="196"/>
      <c r="N85" s="197"/>
      <c r="O85" s="197"/>
      <c r="P85" s="198">
        <f>P86</f>
        <v>0</v>
      </c>
      <c r="Q85" s="197"/>
      <c r="R85" s="198">
        <f>R86</f>
        <v>0</v>
      </c>
      <c r="S85" s="197"/>
      <c r="T85" s="199">
        <f>T86</f>
        <v>0</v>
      </c>
      <c r="AR85" s="200" t="s">
        <v>25</v>
      </c>
      <c r="AT85" s="201" t="s">
        <v>74</v>
      </c>
      <c r="AU85" s="201" t="s">
        <v>75</v>
      </c>
      <c r="AY85" s="200" t="s">
        <v>162</v>
      </c>
      <c r="BK85" s="202">
        <f>BK86</f>
        <v>0</v>
      </c>
    </row>
    <row r="86" spans="2:65" s="11" customFormat="1" ht="19.899999999999999" customHeight="1">
      <c r="B86" s="189"/>
      <c r="C86" s="190"/>
      <c r="D86" s="191" t="s">
        <v>74</v>
      </c>
      <c r="E86" s="203" t="s">
        <v>25</v>
      </c>
      <c r="F86" s="203" t="s">
        <v>163</v>
      </c>
      <c r="G86" s="190"/>
      <c r="H86" s="190"/>
      <c r="I86" s="193"/>
      <c r="J86" s="204">
        <f>BK86</f>
        <v>0</v>
      </c>
      <c r="K86" s="190"/>
      <c r="L86" s="195"/>
      <c r="M86" s="196"/>
      <c r="N86" s="197"/>
      <c r="O86" s="197"/>
      <c r="P86" s="198">
        <f>SUM(P87:P100)</f>
        <v>0</v>
      </c>
      <c r="Q86" s="197"/>
      <c r="R86" s="198">
        <f>SUM(R87:R100)</f>
        <v>0</v>
      </c>
      <c r="S86" s="197"/>
      <c r="T86" s="199">
        <f>SUM(T87:T100)</f>
        <v>0</v>
      </c>
      <c r="AR86" s="200" t="s">
        <v>25</v>
      </c>
      <c r="AT86" s="201" t="s">
        <v>74</v>
      </c>
      <c r="AU86" s="201" t="s">
        <v>25</v>
      </c>
      <c r="AY86" s="200" t="s">
        <v>162</v>
      </c>
      <c r="BK86" s="202">
        <f>SUM(BK87:BK100)</f>
        <v>0</v>
      </c>
    </row>
    <row r="87" spans="2:65" s="1" customFormat="1" ht="25.5" customHeight="1">
      <c r="B87" s="42"/>
      <c r="C87" s="205" t="s">
        <v>25</v>
      </c>
      <c r="D87" s="205" t="s">
        <v>164</v>
      </c>
      <c r="E87" s="206" t="s">
        <v>165</v>
      </c>
      <c r="F87" s="207" t="s">
        <v>508</v>
      </c>
      <c r="G87" s="208" t="s">
        <v>167</v>
      </c>
      <c r="H87" s="209">
        <v>297.22399999999999</v>
      </c>
      <c r="I87" s="210"/>
      <c r="J87" s="211">
        <f>ROUND(I87*H87,2)</f>
        <v>0</v>
      </c>
      <c r="K87" s="207" t="s">
        <v>168</v>
      </c>
      <c r="L87" s="62"/>
      <c r="M87" s="212" t="s">
        <v>24</v>
      </c>
      <c r="N87" s="213" t="s">
        <v>46</v>
      </c>
      <c r="O87" s="43"/>
      <c r="P87" s="214">
        <f>O87*H87</f>
        <v>0</v>
      </c>
      <c r="Q87" s="214">
        <v>0</v>
      </c>
      <c r="R87" s="214">
        <f>Q87*H87</f>
        <v>0</v>
      </c>
      <c r="S87" s="214">
        <v>0</v>
      </c>
      <c r="T87" s="215">
        <f>S87*H87</f>
        <v>0</v>
      </c>
      <c r="AR87" s="25" t="s">
        <v>169</v>
      </c>
      <c r="AT87" s="25" t="s">
        <v>164</v>
      </c>
      <c r="AU87" s="25" t="s">
        <v>83</v>
      </c>
      <c r="AY87" s="25" t="s">
        <v>162</v>
      </c>
      <c r="BE87" s="216">
        <f>IF(N87="základní",J87,0)</f>
        <v>0</v>
      </c>
      <c r="BF87" s="216">
        <f>IF(N87="snížená",J87,0)</f>
        <v>0</v>
      </c>
      <c r="BG87" s="216">
        <f>IF(N87="zákl. přenesená",J87,0)</f>
        <v>0</v>
      </c>
      <c r="BH87" s="216">
        <f>IF(N87="sníž. přenesená",J87,0)</f>
        <v>0</v>
      </c>
      <c r="BI87" s="216">
        <f>IF(N87="nulová",J87,0)</f>
        <v>0</v>
      </c>
      <c r="BJ87" s="25" t="s">
        <v>25</v>
      </c>
      <c r="BK87" s="216">
        <f>ROUND(I87*H87,2)</f>
        <v>0</v>
      </c>
      <c r="BL87" s="25" t="s">
        <v>169</v>
      </c>
      <c r="BM87" s="25" t="s">
        <v>509</v>
      </c>
    </row>
    <row r="88" spans="2:65" s="1" customFormat="1" ht="175.5">
      <c r="B88" s="42"/>
      <c r="C88" s="64"/>
      <c r="D88" s="217" t="s">
        <v>171</v>
      </c>
      <c r="E88" s="64"/>
      <c r="F88" s="218" t="s">
        <v>172</v>
      </c>
      <c r="G88" s="64"/>
      <c r="H88" s="64"/>
      <c r="I88" s="174"/>
      <c r="J88" s="64"/>
      <c r="K88" s="64"/>
      <c r="L88" s="62"/>
      <c r="M88" s="219"/>
      <c r="N88" s="43"/>
      <c r="O88" s="43"/>
      <c r="P88" s="43"/>
      <c r="Q88" s="43"/>
      <c r="R88" s="43"/>
      <c r="S88" s="43"/>
      <c r="T88" s="79"/>
      <c r="AT88" s="25" t="s">
        <v>171</v>
      </c>
      <c r="AU88" s="25" t="s">
        <v>83</v>
      </c>
    </row>
    <row r="89" spans="2:65" s="12" customFormat="1" ht="13.5">
      <c r="B89" s="220"/>
      <c r="C89" s="221"/>
      <c r="D89" s="217" t="s">
        <v>173</v>
      </c>
      <c r="E89" s="222" t="s">
        <v>24</v>
      </c>
      <c r="F89" s="223" t="s">
        <v>510</v>
      </c>
      <c r="G89" s="221"/>
      <c r="H89" s="224">
        <v>311.10000000000002</v>
      </c>
      <c r="I89" s="225"/>
      <c r="J89" s="221"/>
      <c r="K89" s="221"/>
      <c r="L89" s="226"/>
      <c r="M89" s="227"/>
      <c r="N89" s="228"/>
      <c r="O89" s="228"/>
      <c r="P89" s="228"/>
      <c r="Q89" s="228"/>
      <c r="R89" s="228"/>
      <c r="S89" s="228"/>
      <c r="T89" s="229"/>
      <c r="AT89" s="230" t="s">
        <v>173</v>
      </c>
      <c r="AU89" s="230" t="s">
        <v>83</v>
      </c>
      <c r="AV89" s="12" t="s">
        <v>83</v>
      </c>
      <c r="AW89" s="12" t="s">
        <v>39</v>
      </c>
      <c r="AX89" s="12" t="s">
        <v>75</v>
      </c>
      <c r="AY89" s="230" t="s">
        <v>162</v>
      </c>
    </row>
    <row r="90" spans="2:65" s="12" customFormat="1" ht="13.5">
      <c r="B90" s="220"/>
      <c r="C90" s="221"/>
      <c r="D90" s="217" t="s">
        <v>173</v>
      </c>
      <c r="E90" s="222" t="s">
        <v>24</v>
      </c>
      <c r="F90" s="223" t="s">
        <v>511</v>
      </c>
      <c r="G90" s="221"/>
      <c r="H90" s="224">
        <v>-13.875999999999999</v>
      </c>
      <c r="I90" s="225"/>
      <c r="J90" s="221"/>
      <c r="K90" s="221"/>
      <c r="L90" s="226"/>
      <c r="M90" s="227"/>
      <c r="N90" s="228"/>
      <c r="O90" s="228"/>
      <c r="P90" s="228"/>
      <c r="Q90" s="228"/>
      <c r="R90" s="228"/>
      <c r="S90" s="228"/>
      <c r="T90" s="229"/>
      <c r="AT90" s="230" t="s">
        <v>173</v>
      </c>
      <c r="AU90" s="230" t="s">
        <v>83</v>
      </c>
      <c r="AV90" s="12" t="s">
        <v>83</v>
      </c>
      <c r="AW90" s="12" t="s">
        <v>39</v>
      </c>
      <c r="AX90" s="12" t="s">
        <v>75</v>
      </c>
      <c r="AY90" s="230" t="s">
        <v>162</v>
      </c>
    </row>
    <row r="91" spans="2:65" s="13" customFormat="1" ht="13.5">
      <c r="B91" s="234"/>
      <c r="C91" s="235"/>
      <c r="D91" s="217" t="s">
        <v>173</v>
      </c>
      <c r="E91" s="236" t="s">
        <v>133</v>
      </c>
      <c r="F91" s="237" t="s">
        <v>257</v>
      </c>
      <c r="G91" s="235"/>
      <c r="H91" s="238">
        <v>297.22399999999999</v>
      </c>
      <c r="I91" s="239"/>
      <c r="J91" s="235"/>
      <c r="K91" s="235"/>
      <c r="L91" s="240"/>
      <c r="M91" s="241"/>
      <c r="N91" s="242"/>
      <c r="O91" s="242"/>
      <c r="P91" s="242"/>
      <c r="Q91" s="242"/>
      <c r="R91" s="242"/>
      <c r="S91" s="242"/>
      <c r="T91" s="243"/>
      <c r="AT91" s="244" t="s">
        <v>173</v>
      </c>
      <c r="AU91" s="244" t="s">
        <v>83</v>
      </c>
      <c r="AV91" s="13" t="s">
        <v>169</v>
      </c>
      <c r="AW91" s="13" t="s">
        <v>39</v>
      </c>
      <c r="AX91" s="13" t="s">
        <v>25</v>
      </c>
      <c r="AY91" s="244" t="s">
        <v>162</v>
      </c>
    </row>
    <row r="92" spans="2:65" s="1" customFormat="1" ht="38.25" customHeight="1">
      <c r="B92" s="42"/>
      <c r="C92" s="205" t="s">
        <v>83</v>
      </c>
      <c r="D92" s="205" t="s">
        <v>164</v>
      </c>
      <c r="E92" s="206" t="s">
        <v>175</v>
      </c>
      <c r="F92" s="207" t="s">
        <v>512</v>
      </c>
      <c r="G92" s="208" t="s">
        <v>167</v>
      </c>
      <c r="H92" s="209">
        <v>297.22399999999999</v>
      </c>
      <c r="I92" s="210"/>
      <c r="J92" s="211">
        <f>ROUND(I92*H92,2)</f>
        <v>0</v>
      </c>
      <c r="K92" s="207" t="s">
        <v>168</v>
      </c>
      <c r="L92" s="62"/>
      <c r="M92" s="212" t="s">
        <v>24</v>
      </c>
      <c r="N92" s="213" t="s">
        <v>46</v>
      </c>
      <c r="O92" s="43"/>
      <c r="P92" s="214">
        <f>O92*H92</f>
        <v>0</v>
      </c>
      <c r="Q92" s="214">
        <v>0</v>
      </c>
      <c r="R92" s="214">
        <f>Q92*H92</f>
        <v>0</v>
      </c>
      <c r="S92" s="214">
        <v>0</v>
      </c>
      <c r="T92" s="215">
        <f>S92*H92</f>
        <v>0</v>
      </c>
      <c r="AR92" s="25" t="s">
        <v>169</v>
      </c>
      <c r="AT92" s="25" t="s">
        <v>164</v>
      </c>
      <c r="AU92" s="25" t="s">
        <v>83</v>
      </c>
      <c r="AY92" s="25" t="s">
        <v>162</v>
      </c>
      <c r="BE92" s="216">
        <f>IF(N92="základní",J92,0)</f>
        <v>0</v>
      </c>
      <c r="BF92" s="216">
        <f>IF(N92="snížená",J92,0)</f>
        <v>0</v>
      </c>
      <c r="BG92" s="216">
        <f>IF(N92="zákl. přenesená",J92,0)</f>
        <v>0</v>
      </c>
      <c r="BH92" s="216">
        <f>IF(N92="sníž. přenesená",J92,0)</f>
        <v>0</v>
      </c>
      <c r="BI92" s="216">
        <f>IF(N92="nulová",J92,0)</f>
        <v>0</v>
      </c>
      <c r="BJ92" s="25" t="s">
        <v>25</v>
      </c>
      <c r="BK92" s="216">
        <f>ROUND(I92*H92,2)</f>
        <v>0</v>
      </c>
      <c r="BL92" s="25" t="s">
        <v>169</v>
      </c>
      <c r="BM92" s="25" t="s">
        <v>513</v>
      </c>
    </row>
    <row r="93" spans="2:65" s="1" customFormat="1" ht="175.5">
      <c r="B93" s="42"/>
      <c r="C93" s="64"/>
      <c r="D93" s="217" t="s">
        <v>171</v>
      </c>
      <c r="E93" s="64"/>
      <c r="F93" s="218" t="s">
        <v>178</v>
      </c>
      <c r="G93" s="64"/>
      <c r="H93" s="64"/>
      <c r="I93" s="174"/>
      <c r="J93" s="64"/>
      <c r="K93" s="64"/>
      <c r="L93" s="62"/>
      <c r="M93" s="219"/>
      <c r="N93" s="43"/>
      <c r="O93" s="43"/>
      <c r="P93" s="43"/>
      <c r="Q93" s="43"/>
      <c r="R93" s="43"/>
      <c r="S93" s="43"/>
      <c r="T93" s="79"/>
      <c r="AT93" s="25" t="s">
        <v>171</v>
      </c>
      <c r="AU93" s="25" t="s">
        <v>83</v>
      </c>
    </row>
    <row r="94" spans="2:65" s="12" customFormat="1" ht="13.5">
      <c r="B94" s="220"/>
      <c r="C94" s="221"/>
      <c r="D94" s="217" t="s">
        <v>173</v>
      </c>
      <c r="E94" s="222" t="s">
        <v>372</v>
      </c>
      <c r="F94" s="223" t="s">
        <v>380</v>
      </c>
      <c r="G94" s="221"/>
      <c r="H94" s="224">
        <v>297.22399999999999</v>
      </c>
      <c r="I94" s="225"/>
      <c r="J94" s="221"/>
      <c r="K94" s="221"/>
      <c r="L94" s="226"/>
      <c r="M94" s="227"/>
      <c r="N94" s="228"/>
      <c r="O94" s="228"/>
      <c r="P94" s="228"/>
      <c r="Q94" s="228"/>
      <c r="R94" s="228"/>
      <c r="S94" s="228"/>
      <c r="T94" s="229"/>
      <c r="AT94" s="230" t="s">
        <v>173</v>
      </c>
      <c r="AU94" s="230" t="s">
        <v>83</v>
      </c>
      <c r="AV94" s="12" t="s">
        <v>83</v>
      </c>
      <c r="AW94" s="12" t="s">
        <v>39</v>
      </c>
      <c r="AX94" s="12" t="s">
        <v>25</v>
      </c>
      <c r="AY94" s="230" t="s">
        <v>162</v>
      </c>
    </row>
    <row r="95" spans="2:65" s="1" customFormat="1" ht="16.5" customHeight="1">
      <c r="B95" s="42"/>
      <c r="C95" s="205" t="s">
        <v>180</v>
      </c>
      <c r="D95" s="205" t="s">
        <v>164</v>
      </c>
      <c r="E95" s="206" t="s">
        <v>181</v>
      </c>
      <c r="F95" s="207" t="s">
        <v>182</v>
      </c>
      <c r="G95" s="208" t="s">
        <v>167</v>
      </c>
      <c r="H95" s="209">
        <v>297.22399999999999</v>
      </c>
      <c r="I95" s="210"/>
      <c r="J95" s="211">
        <f>ROUND(I95*H95,2)</f>
        <v>0</v>
      </c>
      <c r="K95" s="207" t="s">
        <v>168</v>
      </c>
      <c r="L95" s="62"/>
      <c r="M95" s="212" t="s">
        <v>24</v>
      </c>
      <c r="N95" s="213" t="s">
        <v>46</v>
      </c>
      <c r="O95" s="43"/>
      <c r="P95" s="214">
        <f>O95*H95</f>
        <v>0</v>
      </c>
      <c r="Q95" s="214">
        <v>0</v>
      </c>
      <c r="R95" s="214">
        <f>Q95*H95</f>
        <v>0</v>
      </c>
      <c r="S95" s="214">
        <v>0</v>
      </c>
      <c r="T95" s="215">
        <f>S95*H95</f>
        <v>0</v>
      </c>
      <c r="AR95" s="25" t="s">
        <v>169</v>
      </c>
      <c r="AT95" s="25" t="s">
        <v>164</v>
      </c>
      <c r="AU95" s="25" t="s">
        <v>83</v>
      </c>
      <c r="AY95" s="25" t="s">
        <v>162</v>
      </c>
      <c r="BE95" s="216">
        <f>IF(N95="základní",J95,0)</f>
        <v>0</v>
      </c>
      <c r="BF95" s="216">
        <f>IF(N95="snížená",J95,0)</f>
        <v>0</v>
      </c>
      <c r="BG95" s="216">
        <f>IF(N95="zákl. přenesená",J95,0)</f>
        <v>0</v>
      </c>
      <c r="BH95" s="216">
        <f>IF(N95="sníž. přenesená",J95,0)</f>
        <v>0</v>
      </c>
      <c r="BI95" s="216">
        <f>IF(N95="nulová",J95,0)</f>
        <v>0</v>
      </c>
      <c r="BJ95" s="25" t="s">
        <v>25</v>
      </c>
      <c r="BK95" s="216">
        <f>ROUND(I95*H95,2)</f>
        <v>0</v>
      </c>
      <c r="BL95" s="25" t="s">
        <v>169</v>
      </c>
      <c r="BM95" s="25" t="s">
        <v>514</v>
      </c>
    </row>
    <row r="96" spans="2:65" s="1" customFormat="1" ht="175.5">
      <c r="B96" s="42"/>
      <c r="C96" s="64"/>
      <c r="D96" s="217" t="s">
        <v>171</v>
      </c>
      <c r="E96" s="64"/>
      <c r="F96" s="218" t="s">
        <v>184</v>
      </c>
      <c r="G96" s="64"/>
      <c r="H96" s="64"/>
      <c r="I96" s="174"/>
      <c r="J96" s="64"/>
      <c r="K96" s="64"/>
      <c r="L96" s="62"/>
      <c r="M96" s="219"/>
      <c r="N96" s="43"/>
      <c r="O96" s="43"/>
      <c r="P96" s="43"/>
      <c r="Q96" s="43"/>
      <c r="R96" s="43"/>
      <c r="S96" s="43"/>
      <c r="T96" s="79"/>
      <c r="AT96" s="25" t="s">
        <v>171</v>
      </c>
      <c r="AU96" s="25" t="s">
        <v>83</v>
      </c>
    </row>
    <row r="97" spans="2:65" s="12" customFormat="1" ht="13.5">
      <c r="B97" s="220"/>
      <c r="C97" s="221"/>
      <c r="D97" s="217" t="s">
        <v>173</v>
      </c>
      <c r="E97" s="222" t="s">
        <v>24</v>
      </c>
      <c r="F97" s="223" t="s">
        <v>372</v>
      </c>
      <c r="G97" s="221"/>
      <c r="H97" s="224">
        <v>297.22399999999999</v>
      </c>
      <c r="I97" s="225"/>
      <c r="J97" s="221"/>
      <c r="K97" s="221"/>
      <c r="L97" s="226"/>
      <c r="M97" s="227"/>
      <c r="N97" s="228"/>
      <c r="O97" s="228"/>
      <c r="P97" s="228"/>
      <c r="Q97" s="228"/>
      <c r="R97" s="228"/>
      <c r="S97" s="228"/>
      <c r="T97" s="229"/>
      <c r="AT97" s="230" t="s">
        <v>173</v>
      </c>
      <c r="AU97" s="230" t="s">
        <v>83</v>
      </c>
      <c r="AV97" s="12" t="s">
        <v>83</v>
      </c>
      <c r="AW97" s="12" t="s">
        <v>39</v>
      </c>
      <c r="AX97" s="12" t="s">
        <v>25</v>
      </c>
      <c r="AY97" s="230" t="s">
        <v>162</v>
      </c>
    </row>
    <row r="98" spans="2:65" s="1" customFormat="1" ht="16.5" customHeight="1">
      <c r="B98" s="42"/>
      <c r="C98" s="205" t="s">
        <v>169</v>
      </c>
      <c r="D98" s="205" t="s">
        <v>164</v>
      </c>
      <c r="E98" s="206" t="s">
        <v>186</v>
      </c>
      <c r="F98" s="207" t="s">
        <v>187</v>
      </c>
      <c r="G98" s="208" t="s">
        <v>188</v>
      </c>
      <c r="H98" s="209">
        <v>535.00300000000004</v>
      </c>
      <c r="I98" s="210"/>
      <c r="J98" s="211">
        <f>ROUND(I98*H98,2)</f>
        <v>0</v>
      </c>
      <c r="K98" s="207" t="s">
        <v>168</v>
      </c>
      <c r="L98" s="62"/>
      <c r="M98" s="212" t="s">
        <v>24</v>
      </c>
      <c r="N98" s="213" t="s">
        <v>46</v>
      </c>
      <c r="O98" s="43"/>
      <c r="P98" s="214">
        <f>O98*H98</f>
        <v>0</v>
      </c>
      <c r="Q98" s="214">
        <v>0</v>
      </c>
      <c r="R98" s="214">
        <f>Q98*H98</f>
        <v>0</v>
      </c>
      <c r="S98" s="214">
        <v>0</v>
      </c>
      <c r="T98" s="215">
        <f>S98*H98</f>
        <v>0</v>
      </c>
      <c r="AR98" s="25" t="s">
        <v>169</v>
      </c>
      <c r="AT98" s="25" t="s">
        <v>164</v>
      </c>
      <c r="AU98" s="25" t="s">
        <v>83</v>
      </c>
      <c r="AY98" s="25" t="s">
        <v>162</v>
      </c>
      <c r="BE98" s="216">
        <f>IF(N98="základní",J98,0)</f>
        <v>0</v>
      </c>
      <c r="BF98" s="216">
        <f>IF(N98="snížená",J98,0)</f>
        <v>0</v>
      </c>
      <c r="BG98" s="216">
        <f>IF(N98="zákl. přenesená",J98,0)</f>
        <v>0</v>
      </c>
      <c r="BH98" s="216">
        <f>IF(N98="sníž. přenesená",J98,0)</f>
        <v>0</v>
      </c>
      <c r="BI98" s="216">
        <f>IF(N98="nulová",J98,0)</f>
        <v>0</v>
      </c>
      <c r="BJ98" s="25" t="s">
        <v>25</v>
      </c>
      <c r="BK98" s="216">
        <f>ROUND(I98*H98,2)</f>
        <v>0</v>
      </c>
      <c r="BL98" s="25" t="s">
        <v>169</v>
      </c>
      <c r="BM98" s="25" t="s">
        <v>515</v>
      </c>
    </row>
    <row r="99" spans="2:65" s="1" customFormat="1" ht="175.5">
      <c r="B99" s="42"/>
      <c r="C99" s="64"/>
      <c r="D99" s="217" t="s">
        <v>171</v>
      </c>
      <c r="E99" s="64"/>
      <c r="F99" s="218" t="s">
        <v>184</v>
      </c>
      <c r="G99" s="64"/>
      <c r="H99" s="64"/>
      <c r="I99" s="174"/>
      <c r="J99" s="64"/>
      <c r="K99" s="64"/>
      <c r="L99" s="62"/>
      <c r="M99" s="219"/>
      <c r="N99" s="43"/>
      <c r="O99" s="43"/>
      <c r="P99" s="43"/>
      <c r="Q99" s="43"/>
      <c r="R99" s="43"/>
      <c r="S99" s="43"/>
      <c r="T99" s="79"/>
      <c r="AT99" s="25" t="s">
        <v>171</v>
      </c>
      <c r="AU99" s="25" t="s">
        <v>83</v>
      </c>
    </row>
    <row r="100" spans="2:65" s="12" customFormat="1" ht="13.5">
      <c r="B100" s="220"/>
      <c r="C100" s="221"/>
      <c r="D100" s="217" t="s">
        <v>173</v>
      </c>
      <c r="E100" s="222" t="s">
        <v>24</v>
      </c>
      <c r="F100" s="223" t="s">
        <v>516</v>
      </c>
      <c r="G100" s="221"/>
      <c r="H100" s="224">
        <v>535.00300000000004</v>
      </c>
      <c r="I100" s="225"/>
      <c r="J100" s="221"/>
      <c r="K100" s="221"/>
      <c r="L100" s="226"/>
      <c r="M100" s="231"/>
      <c r="N100" s="232"/>
      <c r="O100" s="232"/>
      <c r="P100" s="232"/>
      <c r="Q100" s="232"/>
      <c r="R100" s="232"/>
      <c r="S100" s="232"/>
      <c r="T100" s="233"/>
      <c r="AT100" s="230" t="s">
        <v>173</v>
      </c>
      <c r="AU100" s="230" t="s">
        <v>83</v>
      </c>
      <c r="AV100" s="12" t="s">
        <v>83</v>
      </c>
      <c r="AW100" s="12" t="s">
        <v>39</v>
      </c>
      <c r="AX100" s="12" t="s">
        <v>25</v>
      </c>
      <c r="AY100" s="230" t="s">
        <v>162</v>
      </c>
    </row>
    <row r="101" spans="2:65" s="1" customFormat="1" ht="6.95" customHeight="1">
      <c r="B101" s="57"/>
      <c r="C101" s="58"/>
      <c r="D101" s="58"/>
      <c r="E101" s="58"/>
      <c r="F101" s="58"/>
      <c r="G101" s="58"/>
      <c r="H101" s="58"/>
      <c r="I101" s="150"/>
      <c r="J101" s="58"/>
      <c r="K101" s="58"/>
      <c r="L101" s="62"/>
    </row>
  </sheetData>
  <sheetProtection algorithmName="SHA-512" hashValue="sn0CSmEVqbsFnYl5KLBEnHwCri2ihnG7x/i0cS3SK7NssZYQBNsRcLonXBFpXdw393UB/XH00HxHk8paXhherw==" saltValue="V6scfG/5ot/TP/WUA26srxyXXG3/kmvC3OJfKMw+fOI5kabPCdf+NzBRist/TPrt3ar01jmEN0GJshtdvVMYVg==" spinCount="100000" sheet="1" objects="1" scenarios="1" formatColumns="0" formatRows="0" autoFilter="0"/>
  <autoFilter ref="C83:K100"/>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sheetPr>
    <pageSetUpPr fitToPage="1"/>
  </sheetPr>
  <dimension ref="A1:BR27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126</v>
      </c>
      <c r="G1" s="410" t="s">
        <v>127</v>
      </c>
      <c r="H1" s="410"/>
      <c r="I1" s="125"/>
      <c r="J1" s="124" t="s">
        <v>128</v>
      </c>
      <c r="K1" s="123" t="s">
        <v>129</v>
      </c>
      <c r="L1" s="124" t="s">
        <v>130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01"/>
      <c r="M2" s="401"/>
      <c r="N2" s="401"/>
      <c r="O2" s="401"/>
      <c r="P2" s="401"/>
      <c r="Q2" s="401"/>
      <c r="R2" s="401"/>
      <c r="S2" s="401"/>
      <c r="T2" s="401"/>
      <c r="U2" s="401"/>
      <c r="V2" s="401"/>
      <c r="AT2" s="25" t="s">
        <v>108</v>
      </c>
      <c r="AZ2" s="126" t="s">
        <v>517</v>
      </c>
      <c r="BA2" s="126" t="s">
        <v>24</v>
      </c>
      <c r="BB2" s="126" t="s">
        <v>24</v>
      </c>
      <c r="BC2" s="126" t="s">
        <v>243</v>
      </c>
      <c r="BD2" s="126" t="s">
        <v>83</v>
      </c>
    </row>
    <row r="3" spans="1:70" ht="6.95" customHeight="1">
      <c r="B3" s="26"/>
      <c r="C3" s="27"/>
      <c r="D3" s="27"/>
      <c r="E3" s="27"/>
      <c r="F3" s="27"/>
      <c r="G3" s="27"/>
      <c r="H3" s="27"/>
      <c r="I3" s="127"/>
      <c r="J3" s="27"/>
      <c r="K3" s="28"/>
      <c r="AT3" s="25" t="s">
        <v>83</v>
      </c>
      <c r="AZ3" s="126" t="s">
        <v>193</v>
      </c>
      <c r="BA3" s="126" t="s">
        <v>24</v>
      </c>
      <c r="BB3" s="126" t="s">
        <v>24</v>
      </c>
      <c r="BC3" s="126" t="s">
        <v>504</v>
      </c>
      <c r="BD3" s="126" t="s">
        <v>83</v>
      </c>
    </row>
    <row r="4" spans="1:70" ht="36.950000000000003" customHeight="1">
      <c r="B4" s="29"/>
      <c r="C4" s="30"/>
      <c r="D4" s="31" t="s">
        <v>134</v>
      </c>
      <c r="E4" s="30"/>
      <c r="F4" s="30"/>
      <c r="G4" s="30"/>
      <c r="H4" s="30"/>
      <c r="I4" s="128"/>
      <c r="J4" s="30"/>
      <c r="K4" s="32"/>
      <c r="M4" s="33" t="s">
        <v>12</v>
      </c>
      <c r="AT4" s="25" t="s">
        <v>6</v>
      </c>
      <c r="AZ4" s="126" t="s">
        <v>518</v>
      </c>
      <c r="BA4" s="126" t="s">
        <v>24</v>
      </c>
      <c r="BB4" s="126" t="s">
        <v>24</v>
      </c>
      <c r="BC4" s="126" t="s">
        <v>519</v>
      </c>
      <c r="BD4" s="126" t="s">
        <v>83</v>
      </c>
    </row>
    <row r="5" spans="1:70" ht="6.95" customHeight="1">
      <c r="B5" s="29"/>
      <c r="C5" s="30"/>
      <c r="D5" s="30"/>
      <c r="E5" s="30"/>
      <c r="F5" s="30"/>
      <c r="G5" s="30"/>
      <c r="H5" s="30"/>
      <c r="I5" s="128"/>
      <c r="J5" s="30"/>
      <c r="K5" s="32"/>
      <c r="AZ5" s="126" t="s">
        <v>195</v>
      </c>
      <c r="BA5" s="126" t="s">
        <v>24</v>
      </c>
      <c r="BB5" s="126" t="s">
        <v>24</v>
      </c>
      <c r="BC5" s="126" t="s">
        <v>520</v>
      </c>
      <c r="BD5" s="126" t="s">
        <v>83</v>
      </c>
    </row>
    <row r="6" spans="1:70">
      <c r="B6" s="29"/>
      <c r="C6" s="30"/>
      <c r="D6" s="38" t="s">
        <v>18</v>
      </c>
      <c r="E6" s="30"/>
      <c r="F6" s="30"/>
      <c r="G6" s="30"/>
      <c r="H6" s="30"/>
      <c r="I6" s="128"/>
      <c r="J6" s="30"/>
      <c r="K6" s="32"/>
      <c r="AZ6" s="126" t="s">
        <v>197</v>
      </c>
      <c r="BA6" s="126" t="s">
        <v>24</v>
      </c>
      <c r="BB6" s="126" t="s">
        <v>24</v>
      </c>
      <c r="BC6" s="126" t="s">
        <v>521</v>
      </c>
      <c r="BD6" s="126" t="s">
        <v>83</v>
      </c>
    </row>
    <row r="7" spans="1:70" ht="16.5" customHeight="1">
      <c r="B7" s="29"/>
      <c r="C7" s="30"/>
      <c r="D7" s="30"/>
      <c r="E7" s="402" t="str">
        <f>'Rekapitulace stavby'!K6</f>
        <v>Heřmanický potok - Svobodné Heřmanice, km 3,200-5,500</v>
      </c>
      <c r="F7" s="403"/>
      <c r="G7" s="403"/>
      <c r="H7" s="403"/>
      <c r="I7" s="128"/>
      <c r="J7" s="30"/>
      <c r="K7" s="32"/>
      <c r="AZ7" s="126" t="s">
        <v>199</v>
      </c>
      <c r="BA7" s="126" t="s">
        <v>24</v>
      </c>
      <c r="BB7" s="126" t="s">
        <v>24</v>
      </c>
      <c r="BC7" s="126" t="s">
        <v>522</v>
      </c>
      <c r="BD7" s="126" t="s">
        <v>83</v>
      </c>
    </row>
    <row r="8" spans="1:70">
      <c r="B8" s="29"/>
      <c r="C8" s="30"/>
      <c r="D8" s="38" t="s">
        <v>135</v>
      </c>
      <c r="E8" s="30"/>
      <c r="F8" s="30"/>
      <c r="G8" s="30"/>
      <c r="H8" s="30"/>
      <c r="I8" s="128"/>
      <c r="J8" s="30"/>
      <c r="K8" s="32"/>
      <c r="AZ8" s="126" t="s">
        <v>201</v>
      </c>
      <c r="BA8" s="126" t="s">
        <v>24</v>
      </c>
      <c r="BB8" s="126" t="s">
        <v>24</v>
      </c>
      <c r="BC8" s="126" t="s">
        <v>523</v>
      </c>
      <c r="BD8" s="126" t="s">
        <v>83</v>
      </c>
    </row>
    <row r="9" spans="1:70" s="1" customFormat="1" ht="16.5" customHeight="1">
      <c r="B9" s="42"/>
      <c r="C9" s="43"/>
      <c r="D9" s="43"/>
      <c r="E9" s="402" t="s">
        <v>506</v>
      </c>
      <c r="F9" s="404"/>
      <c r="G9" s="404"/>
      <c r="H9" s="404"/>
      <c r="I9" s="129"/>
      <c r="J9" s="43"/>
      <c r="K9" s="46"/>
      <c r="AZ9" s="126" t="s">
        <v>203</v>
      </c>
      <c r="BA9" s="126" t="s">
        <v>24</v>
      </c>
      <c r="BB9" s="126" t="s">
        <v>24</v>
      </c>
      <c r="BC9" s="126" t="s">
        <v>524</v>
      </c>
      <c r="BD9" s="126" t="s">
        <v>83</v>
      </c>
    </row>
    <row r="10" spans="1:70" s="1" customFormat="1">
      <c r="B10" s="42"/>
      <c r="C10" s="43"/>
      <c r="D10" s="38" t="s">
        <v>137</v>
      </c>
      <c r="E10" s="43"/>
      <c r="F10" s="43"/>
      <c r="G10" s="43"/>
      <c r="H10" s="43"/>
      <c r="I10" s="129"/>
      <c r="J10" s="43"/>
      <c r="K10" s="46"/>
      <c r="AZ10" s="126" t="s">
        <v>205</v>
      </c>
      <c r="BA10" s="126" t="s">
        <v>24</v>
      </c>
      <c r="BB10" s="126" t="s">
        <v>24</v>
      </c>
      <c r="BC10" s="126" t="s">
        <v>525</v>
      </c>
      <c r="BD10" s="126" t="s">
        <v>83</v>
      </c>
    </row>
    <row r="11" spans="1:70" s="1" customFormat="1" ht="36.950000000000003" customHeight="1">
      <c r="B11" s="42"/>
      <c r="C11" s="43"/>
      <c r="D11" s="43"/>
      <c r="E11" s="405" t="s">
        <v>526</v>
      </c>
      <c r="F11" s="404"/>
      <c r="G11" s="404"/>
      <c r="H11" s="404"/>
      <c r="I11" s="129"/>
      <c r="J11" s="43"/>
      <c r="K11" s="46"/>
      <c r="AZ11" s="126" t="s">
        <v>207</v>
      </c>
      <c r="BA11" s="126" t="s">
        <v>24</v>
      </c>
      <c r="BB11" s="126" t="s">
        <v>24</v>
      </c>
      <c r="BC11" s="126" t="s">
        <v>527</v>
      </c>
      <c r="BD11" s="126" t="s">
        <v>83</v>
      </c>
    </row>
    <row r="12" spans="1:70" s="1" customFormat="1" ht="13.5">
      <c r="B12" s="42"/>
      <c r="C12" s="43"/>
      <c r="D12" s="43"/>
      <c r="E12" s="43"/>
      <c r="F12" s="43"/>
      <c r="G12" s="43"/>
      <c r="H12" s="43"/>
      <c r="I12" s="129"/>
      <c r="J12" s="43"/>
      <c r="K12" s="46"/>
      <c r="AZ12" s="126" t="s">
        <v>372</v>
      </c>
      <c r="BA12" s="126" t="s">
        <v>24</v>
      </c>
      <c r="BB12" s="126" t="s">
        <v>24</v>
      </c>
      <c r="BC12" s="126" t="s">
        <v>528</v>
      </c>
      <c r="BD12" s="126" t="s">
        <v>83</v>
      </c>
    </row>
    <row r="13" spans="1:70" s="1" customFormat="1" ht="14.45" customHeight="1">
      <c r="B13" s="42"/>
      <c r="C13" s="43"/>
      <c r="D13" s="38" t="s">
        <v>21</v>
      </c>
      <c r="E13" s="43"/>
      <c r="F13" s="36" t="s">
        <v>22</v>
      </c>
      <c r="G13" s="43"/>
      <c r="H13" s="43"/>
      <c r="I13" s="130" t="s">
        <v>23</v>
      </c>
      <c r="J13" s="36" t="s">
        <v>24</v>
      </c>
      <c r="K13" s="46"/>
      <c r="AZ13" s="126" t="s">
        <v>426</v>
      </c>
      <c r="BA13" s="126" t="s">
        <v>24</v>
      </c>
      <c r="BB13" s="126" t="s">
        <v>24</v>
      </c>
      <c r="BC13" s="126" t="s">
        <v>529</v>
      </c>
      <c r="BD13" s="126" t="s">
        <v>83</v>
      </c>
    </row>
    <row r="14" spans="1:70" s="1" customFormat="1" ht="14.45" customHeight="1">
      <c r="B14" s="42"/>
      <c r="C14" s="43"/>
      <c r="D14" s="38" t="s">
        <v>26</v>
      </c>
      <c r="E14" s="43"/>
      <c r="F14" s="36" t="s">
        <v>27</v>
      </c>
      <c r="G14" s="43"/>
      <c r="H14" s="43"/>
      <c r="I14" s="130" t="s">
        <v>28</v>
      </c>
      <c r="J14" s="131" t="str">
        <f>'Rekapitulace stavby'!AN8</f>
        <v>28. 1. 2016</v>
      </c>
      <c r="K14" s="46"/>
      <c r="AZ14" s="126" t="s">
        <v>211</v>
      </c>
      <c r="BA14" s="126" t="s">
        <v>24</v>
      </c>
      <c r="BB14" s="126" t="s">
        <v>24</v>
      </c>
      <c r="BC14" s="126" t="s">
        <v>530</v>
      </c>
      <c r="BD14" s="126" t="s">
        <v>83</v>
      </c>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30" t="s">
        <v>34</v>
      </c>
      <c r="J17" s="36" t="str">
        <f>IF('Rekapitulace stavby'!AN11="","",'Rekapitulace stavby'!AN11)</f>
        <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35</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34</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37</v>
      </c>
      <c r="E22" s="43"/>
      <c r="F22" s="43"/>
      <c r="G22" s="43"/>
      <c r="H22" s="43"/>
      <c r="I22" s="130" t="s">
        <v>33</v>
      </c>
      <c r="J22" s="36" t="s">
        <v>24</v>
      </c>
      <c r="K22" s="46"/>
    </row>
    <row r="23" spans="2:11" s="1" customFormat="1" ht="18" customHeight="1">
      <c r="B23" s="42"/>
      <c r="C23" s="43"/>
      <c r="D23" s="43"/>
      <c r="E23" s="36" t="s">
        <v>38</v>
      </c>
      <c r="F23" s="43"/>
      <c r="G23" s="43"/>
      <c r="H23" s="43"/>
      <c r="I23" s="130" t="s">
        <v>34</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40</v>
      </c>
      <c r="E25" s="43"/>
      <c r="F25" s="43"/>
      <c r="G25" s="43"/>
      <c r="H25" s="43"/>
      <c r="I25" s="129"/>
      <c r="J25" s="43"/>
      <c r="K25" s="46"/>
    </row>
    <row r="26" spans="2:11" s="7" customFormat="1" ht="16.5" customHeight="1">
      <c r="B26" s="132"/>
      <c r="C26" s="133"/>
      <c r="D26" s="133"/>
      <c r="E26" s="367" t="s">
        <v>24</v>
      </c>
      <c r="F26" s="367"/>
      <c r="G26" s="367"/>
      <c r="H26" s="36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41</v>
      </c>
      <c r="E29" s="43"/>
      <c r="F29" s="43"/>
      <c r="G29" s="43"/>
      <c r="H29" s="43"/>
      <c r="I29" s="129"/>
      <c r="J29" s="139">
        <f>ROUND(J92,2)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43</v>
      </c>
      <c r="G31" s="43"/>
      <c r="H31" s="43"/>
      <c r="I31" s="140" t="s">
        <v>42</v>
      </c>
      <c r="J31" s="47" t="s">
        <v>44</v>
      </c>
      <c r="K31" s="46"/>
    </row>
    <row r="32" spans="2:11" s="1" customFormat="1" ht="14.45" customHeight="1">
      <c r="B32" s="42"/>
      <c r="C32" s="43"/>
      <c r="D32" s="50" t="s">
        <v>45</v>
      </c>
      <c r="E32" s="50" t="s">
        <v>46</v>
      </c>
      <c r="F32" s="141">
        <f>ROUND(SUM(BE92:BE273), 2)</f>
        <v>0</v>
      </c>
      <c r="G32" s="43"/>
      <c r="H32" s="43"/>
      <c r="I32" s="142">
        <v>0.21</v>
      </c>
      <c r="J32" s="141">
        <f>ROUND(ROUND((SUM(BE92:BE273)), 2)*I32, 2)</f>
        <v>0</v>
      </c>
      <c r="K32" s="46"/>
    </row>
    <row r="33" spans="2:11" s="1" customFormat="1" ht="14.45" customHeight="1">
      <c r="B33" s="42"/>
      <c r="C33" s="43"/>
      <c r="D33" s="43"/>
      <c r="E33" s="50" t="s">
        <v>47</v>
      </c>
      <c r="F33" s="141">
        <f>ROUND(SUM(BF92:BF273), 2)</f>
        <v>0</v>
      </c>
      <c r="G33" s="43"/>
      <c r="H33" s="43"/>
      <c r="I33" s="142">
        <v>0.15</v>
      </c>
      <c r="J33" s="141">
        <f>ROUND(ROUND((SUM(BF92:BF273)), 2)*I33, 2)</f>
        <v>0</v>
      </c>
      <c r="K33" s="46"/>
    </row>
    <row r="34" spans="2:11" s="1" customFormat="1" ht="14.45" hidden="1" customHeight="1">
      <c r="B34" s="42"/>
      <c r="C34" s="43"/>
      <c r="D34" s="43"/>
      <c r="E34" s="50" t="s">
        <v>48</v>
      </c>
      <c r="F34" s="141">
        <f>ROUND(SUM(BG92:BG273), 2)</f>
        <v>0</v>
      </c>
      <c r="G34" s="43"/>
      <c r="H34" s="43"/>
      <c r="I34" s="142">
        <v>0.21</v>
      </c>
      <c r="J34" s="141">
        <v>0</v>
      </c>
      <c r="K34" s="46"/>
    </row>
    <row r="35" spans="2:11" s="1" customFormat="1" ht="14.45" hidden="1" customHeight="1">
      <c r="B35" s="42"/>
      <c r="C35" s="43"/>
      <c r="D35" s="43"/>
      <c r="E35" s="50" t="s">
        <v>49</v>
      </c>
      <c r="F35" s="141">
        <f>ROUND(SUM(BH92:BH273), 2)</f>
        <v>0</v>
      </c>
      <c r="G35" s="43"/>
      <c r="H35" s="43"/>
      <c r="I35" s="142">
        <v>0.15</v>
      </c>
      <c r="J35" s="141">
        <v>0</v>
      </c>
      <c r="K35" s="46"/>
    </row>
    <row r="36" spans="2:11" s="1" customFormat="1" ht="14.45" hidden="1" customHeight="1">
      <c r="B36" s="42"/>
      <c r="C36" s="43"/>
      <c r="D36" s="43"/>
      <c r="E36" s="50" t="s">
        <v>50</v>
      </c>
      <c r="F36" s="141">
        <f>ROUND(SUM(BI92:BI273),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51</v>
      </c>
      <c r="E38" s="80"/>
      <c r="F38" s="80"/>
      <c r="G38" s="145" t="s">
        <v>52</v>
      </c>
      <c r="H38" s="146" t="s">
        <v>53</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139</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02" t="str">
        <f>E7</f>
        <v>Heřmanický potok - Svobodné Heřmanice, km 3,200-5,500</v>
      </c>
      <c r="F47" s="403"/>
      <c r="G47" s="403"/>
      <c r="H47" s="403"/>
      <c r="I47" s="129"/>
      <c r="J47" s="43"/>
      <c r="K47" s="46"/>
    </row>
    <row r="48" spans="2:11">
      <c r="B48" s="29"/>
      <c r="C48" s="38" t="s">
        <v>135</v>
      </c>
      <c r="D48" s="30"/>
      <c r="E48" s="30"/>
      <c r="F48" s="30"/>
      <c r="G48" s="30"/>
      <c r="H48" s="30"/>
      <c r="I48" s="128"/>
      <c r="J48" s="30"/>
      <c r="K48" s="32"/>
    </row>
    <row r="49" spans="2:47" s="1" customFormat="1" ht="16.5" customHeight="1">
      <c r="B49" s="42"/>
      <c r="C49" s="43"/>
      <c r="D49" s="43"/>
      <c r="E49" s="402" t="s">
        <v>506</v>
      </c>
      <c r="F49" s="404"/>
      <c r="G49" s="404"/>
      <c r="H49" s="404"/>
      <c r="I49" s="129"/>
      <c r="J49" s="43"/>
      <c r="K49" s="46"/>
    </row>
    <row r="50" spans="2:47" s="1" customFormat="1" ht="14.45" customHeight="1">
      <c r="B50" s="42"/>
      <c r="C50" s="38" t="s">
        <v>137</v>
      </c>
      <c r="D50" s="43"/>
      <c r="E50" s="43"/>
      <c r="F50" s="43"/>
      <c r="G50" s="43"/>
      <c r="H50" s="43"/>
      <c r="I50" s="129"/>
      <c r="J50" s="43"/>
      <c r="K50" s="46"/>
    </row>
    <row r="51" spans="2:47" s="1" customFormat="1" ht="17.25" customHeight="1">
      <c r="B51" s="42"/>
      <c r="C51" s="43"/>
      <c r="D51" s="43"/>
      <c r="E51" s="405" t="str">
        <f>E11</f>
        <v>02 - SO3_Soupis prací - podélné opevnění</v>
      </c>
      <c r="F51" s="404"/>
      <c r="G51" s="404"/>
      <c r="H51" s="404"/>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 xml:space="preserve"> </v>
      </c>
      <c r="G53" s="43"/>
      <c r="H53" s="43"/>
      <c r="I53" s="130" t="s">
        <v>28</v>
      </c>
      <c r="J53" s="131" t="str">
        <f>IF(J14="","",J14)</f>
        <v>28. 1. 2016</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 xml:space="preserve"> </v>
      </c>
      <c r="G55" s="43"/>
      <c r="H55" s="43"/>
      <c r="I55" s="130" t="s">
        <v>37</v>
      </c>
      <c r="J55" s="367" t="str">
        <f>E23</f>
        <v>Ing. Jana Palovská</v>
      </c>
      <c r="K55" s="46"/>
    </row>
    <row r="56" spans="2:47" s="1" customFormat="1" ht="14.45" customHeight="1">
      <c r="B56" s="42"/>
      <c r="C56" s="38" t="s">
        <v>35</v>
      </c>
      <c r="D56" s="43"/>
      <c r="E56" s="43"/>
      <c r="F56" s="36" t="str">
        <f>IF(E20="","",E20)</f>
        <v/>
      </c>
      <c r="G56" s="43"/>
      <c r="H56" s="43"/>
      <c r="I56" s="129"/>
      <c r="J56" s="406"/>
      <c r="K56" s="46"/>
    </row>
    <row r="57" spans="2:47" s="1" customFormat="1" ht="10.35" customHeight="1">
      <c r="B57" s="42"/>
      <c r="C57" s="43"/>
      <c r="D57" s="43"/>
      <c r="E57" s="43"/>
      <c r="F57" s="43"/>
      <c r="G57" s="43"/>
      <c r="H57" s="43"/>
      <c r="I57" s="129"/>
      <c r="J57" s="43"/>
      <c r="K57" s="46"/>
    </row>
    <row r="58" spans="2:47" s="1" customFormat="1" ht="29.25" customHeight="1">
      <c r="B58" s="42"/>
      <c r="C58" s="155" t="s">
        <v>140</v>
      </c>
      <c r="D58" s="143"/>
      <c r="E58" s="143"/>
      <c r="F58" s="143"/>
      <c r="G58" s="143"/>
      <c r="H58" s="143"/>
      <c r="I58" s="156"/>
      <c r="J58" s="157" t="s">
        <v>141</v>
      </c>
      <c r="K58" s="158"/>
    </row>
    <row r="59" spans="2:47" s="1" customFormat="1" ht="10.35" customHeight="1">
      <c r="B59" s="42"/>
      <c r="C59" s="43"/>
      <c r="D59" s="43"/>
      <c r="E59" s="43"/>
      <c r="F59" s="43"/>
      <c r="G59" s="43"/>
      <c r="H59" s="43"/>
      <c r="I59" s="129"/>
      <c r="J59" s="43"/>
      <c r="K59" s="46"/>
    </row>
    <row r="60" spans="2:47" s="1" customFormat="1" ht="29.25" customHeight="1">
      <c r="B60" s="42"/>
      <c r="C60" s="159" t="s">
        <v>142</v>
      </c>
      <c r="D60" s="43"/>
      <c r="E60" s="43"/>
      <c r="F60" s="43"/>
      <c r="G60" s="43"/>
      <c r="H60" s="43"/>
      <c r="I60" s="129"/>
      <c r="J60" s="139">
        <f>J92</f>
        <v>0</v>
      </c>
      <c r="K60" s="46"/>
      <c r="AU60" s="25" t="s">
        <v>143</v>
      </c>
    </row>
    <row r="61" spans="2:47" s="8" customFormat="1" ht="24.95" customHeight="1">
      <c r="B61" s="160"/>
      <c r="C61" s="161"/>
      <c r="D61" s="162" t="s">
        <v>144</v>
      </c>
      <c r="E61" s="163"/>
      <c r="F61" s="163"/>
      <c r="G61" s="163"/>
      <c r="H61" s="163"/>
      <c r="I61" s="164"/>
      <c r="J61" s="165">
        <f>J93</f>
        <v>0</v>
      </c>
      <c r="K61" s="166"/>
    </row>
    <row r="62" spans="2:47" s="9" customFormat="1" ht="19.899999999999999" customHeight="1">
      <c r="B62" s="167"/>
      <c r="C62" s="168"/>
      <c r="D62" s="169" t="s">
        <v>145</v>
      </c>
      <c r="E62" s="170"/>
      <c r="F62" s="170"/>
      <c r="G62" s="170"/>
      <c r="H62" s="170"/>
      <c r="I62" s="171"/>
      <c r="J62" s="172">
        <f>J94</f>
        <v>0</v>
      </c>
      <c r="K62" s="173"/>
    </row>
    <row r="63" spans="2:47" s="9" customFormat="1" ht="19.899999999999999" customHeight="1">
      <c r="B63" s="167"/>
      <c r="C63" s="168"/>
      <c r="D63" s="169" t="s">
        <v>213</v>
      </c>
      <c r="E63" s="170"/>
      <c r="F63" s="170"/>
      <c r="G63" s="170"/>
      <c r="H63" s="170"/>
      <c r="I63" s="171"/>
      <c r="J63" s="172">
        <f>J178</f>
        <v>0</v>
      </c>
      <c r="K63" s="173"/>
    </row>
    <row r="64" spans="2:47" s="9" customFormat="1" ht="19.899999999999999" customHeight="1">
      <c r="B64" s="167"/>
      <c r="C64" s="168"/>
      <c r="D64" s="169" t="s">
        <v>214</v>
      </c>
      <c r="E64" s="170"/>
      <c r="F64" s="170"/>
      <c r="G64" s="170"/>
      <c r="H64" s="170"/>
      <c r="I64" s="171"/>
      <c r="J64" s="172">
        <f>J202</f>
        <v>0</v>
      </c>
      <c r="K64" s="173"/>
    </row>
    <row r="65" spans="2:12" s="9" customFormat="1" ht="19.899999999999999" customHeight="1">
      <c r="B65" s="167"/>
      <c r="C65" s="168"/>
      <c r="D65" s="169" t="s">
        <v>430</v>
      </c>
      <c r="E65" s="170"/>
      <c r="F65" s="170"/>
      <c r="G65" s="170"/>
      <c r="H65" s="170"/>
      <c r="I65" s="171"/>
      <c r="J65" s="172">
        <f>J218</f>
        <v>0</v>
      </c>
      <c r="K65" s="173"/>
    </row>
    <row r="66" spans="2:12" s="9" customFormat="1" ht="19.899999999999999" customHeight="1">
      <c r="B66" s="167"/>
      <c r="C66" s="168"/>
      <c r="D66" s="169" t="s">
        <v>215</v>
      </c>
      <c r="E66" s="170"/>
      <c r="F66" s="170"/>
      <c r="G66" s="170"/>
      <c r="H66" s="170"/>
      <c r="I66" s="171"/>
      <c r="J66" s="172">
        <f>J229</f>
        <v>0</v>
      </c>
      <c r="K66" s="173"/>
    </row>
    <row r="67" spans="2:12" s="9" customFormat="1" ht="14.85" customHeight="1">
      <c r="B67" s="167"/>
      <c r="C67" s="168"/>
      <c r="D67" s="169" t="s">
        <v>216</v>
      </c>
      <c r="E67" s="170"/>
      <c r="F67" s="170"/>
      <c r="G67" s="170"/>
      <c r="H67" s="170"/>
      <c r="I67" s="171"/>
      <c r="J67" s="172">
        <f>J254</f>
        <v>0</v>
      </c>
      <c r="K67" s="173"/>
    </row>
    <row r="68" spans="2:12" s="9" customFormat="1" ht="19.899999999999999" customHeight="1">
      <c r="B68" s="167"/>
      <c r="C68" s="168"/>
      <c r="D68" s="169" t="s">
        <v>531</v>
      </c>
      <c r="E68" s="170"/>
      <c r="F68" s="170"/>
      <c r="G68" s="170"/>
      <c r="H68" s="170"/>
      <c r="I68" s="171"/>
      <c r="J68" s="172">
        <f>J261</f>
        <v>0</v>
      </c>
      <c r="K68" s="173"/>
    </row>
    <row r="69" spans="2:12" s="8" customFormat="1" ht="24.95" customHeight="1">
      <c r="B69" s="160"/>
      <c r="C69" s="161"/>
      <c r="D69" s="162" t="s">
        <v>532</v>
      </c>
      <c r="E69" s="163"/>
      <c r="F69" s="163"/>
      <c r="G69" s="163"/>
      <c r="H69" s="163"/>
      <c r="I69" s="164"/>
      <c r="J69" s="165">
        <f>J264</f>
        <v>0</v>
      </c>
      <c r="K69" s="166"/>
    </row>
    <row r="70" spans="2:12" s="9" customFormat="1" ht="19.899999999999999" customHeight="1">
      <c r="B70" s="167"/>
      <c r="C70" s="168"/>
      <c r="D70" s="169" t="s">
        <v>533</v>
      </c>
      <c r="E70" s="170"/>
      <c r="F70" s="170"/>
      <c r="G70" s="170"/>
      <c r="H70" s="170"/>
      <c r="I70" s="171"/>
      <c r="J70" s="172">
        <f>J265</f>
        <v>0</v>
      </c>
      <c r="K70" s="173"/>
    </row>
    <row r="71" spans="2:12" s="1" customFormat="1" ht="21.75" customHeight="1">
      <c r="B71" s="42"/>
      <c r="C71" s="43"/>
      <c r="D71" s="43"/>
      <c r="E71" s="43"/>
      <c r="F71" s="43"/>
      <c r="G71" s="43"/>
      <c r="H71" s="43"/>
      <c r="I71" s="129"/>
      <c r="J71" s="43"/>
      <c r="K71" s="46"/>
    </row>
    <row r="72" spans="2:12" s="1" customFormat="1" ht="6.95" customHeight="1">
      <c r="B72" s="57"/>
      <c r="C72" s="58"/>
      <c r="D72" s="58"/>
      <c r="E72" s="58"/>
      <c r="F72" s="58"/>
      <c r="G72" s="58"/>
      <c r="H72" s="58"/>
      <c r="I72" s="150"/>
      <c r="J72" s="58"/>
      <c r="K72" s="59"/>
    </row>
    <row r="76" spans="2:12" s="1" customFormat="1" ht="6.95" customHeight="1">
      <c r="B76" s="60"/>
      <c r="C76" s="61"/>
      <c r="D76" s="61"/>
      <c r="E76" s="61"/>
      <c r="F76" s="61"/>
      <c r="G76" s="61"/>
      <c r="H76" s="61"/>
      <c r="I76" s="153"/>
      <c r="J76" s="61"/>
      <c r="K76" s="61"/>
      <c r="L76" s="62"/>
    </row>
    <row r="77" spans="2:12" s="1" customFormat="1" ht="36.950000000000003" customHeight="1">
      <c r="B77" s="42"/>
      <c r="C77" s="63" t="s">
        <v>146</v>
      </c>
      <c r="D77" s="64"/>
      <c r="E77" s="64"/>
      <c r="F77" s="64"/>
      <c r="G77" s="64"/>
      <c r="H77" s="64"/>
      <c r="I77" s="174"/>
      <c r="J77" s="64"/>
      <c r="K77" s="64"/>
      <c r="L77" s="62"/>
    </row>
    <row r="78" spans="2:12" s="1" customFormat="1" ht="6.95" customHeight="1">
      <c r="B78" s="42"/>
      <c r="C78" s="64"/>
      <c r="D78" s="64"/>
      <c r="E78" s="64"/>
      <c r="F78" s="64"/>
      <c r="G78" s="64"/>
      <c r="H78" s="64"/>
      <c r="I78" s="174"/>
      <c r="J78" s="64"/>
      <c r="K78" s="64"/>
      <c r="L78" s="62"/>
    </row>
    <row r="79" spans="2:12" s="1" customFormat="1" ht="14.45" customHeight="1">
      <c r="B79" s="42"/>
      <c r="C79" s="66" t="s">
        <v>18</v>
      </c>
      <c r="D79" s="64"/>
      <c r="E79" s="64"/>
      <c r="F79" s="64"/>
      <c r="G79" s="64"/>
      <c r="H79" s="64"/>
      <c r="I79" s="174"/>
      <c r="J79" s="64"/>
      <c r="K79" s="64"/>
      <c r="L79" s="62"/>
    </row>
    <row r="80" spans="2:12" s="1" customFormat="1" ht="16.5" customHeight="1">
      <c r="B80" s="42"/>
      <c r="C80" s="64"/>
      <c r="D80" s="64"/>
      <c r="E80" s="407" t="str">
        <f>E7</f>
        <v>Heřmanický potok - Svobodné Heřmanice, km 3,200-5,500</v>
      </c>
      <c r="F80" s="408"/>
      <c r="G80" s="408"/>
      <c r="H80" s="408"/>
      <c r="I80" s="174"/>
      <c r="J80" s="64"/>
      <c r="K80" s="64"/>
      <c r="L80" s="62"/>
    </row>
    <row r="81" spans="2:65">
      <c r="B81" s="29"/>
      <c r="C81" s="66" t="s">
        <v>135</v>
      </c>
      <c r="D81" s="175"/>
      <c r="E81" s="175"/>
      <c r="F81" s="175"/>
      <c r="G81" s="175"/>
      <c r="H81" s="175"/>
      <c r="J81" s="175"/>
      <c r="K81" s="175"/>
      <c r="L81" s="176"/>
    </row>
    <row r="82" spans="2:65" s="1" customFormat="1" ht="16.5" customHeight="1">
      <c r="B82" s="42"/>
      <c r="C82" s="64"/>
      <c r="D82" s="64"/>
      <c r="E82" s="407" t="s">
        <v>506</v>
      </c>
      <c r="F82" s="409"/>
      <c r="G82" s="409"/>
      <c r="H82" s="409"/>
      <c r="I82" s="174"/>
      <c r="J82" s="64"/>
      <c r="K82" s="64"/>
      <c r="L82" s="62"/>
    </row>
    <row r="83" spans="2:65" s="1" customFormat="1" ht="14.45" customHeight="1">
      <c r="B83" s="42"/>
      <c r="C83" s="66" t="s">
        <v>137</v>
      </c>
      <c r="D83" s="64"/>
      <c r="E83" s="64"/>
      <c r="F83" s="64"/>
      <c r="G83" s="64"/>
      <c r="H83" s="64"/>
      <c r="I83" s="174"/>
      <c r="J83" s="64"/>
      <c r="K83" s="64"/>
      <c r="L83" s="62"/>
    </row>
    <row r="84" spans="2:65" s="1" customFormat="1" ht="17.25" customHeight="1">
      <c r="B84" s="42"/>
      <c r="C84" s="64"/>
      <c r="D84" s="64"/>
      <c r="E84" s="378" t="str">
        <f>E11</f>
        <v>02 - SO3_Soupis prací - podélné opevnění</v>
      </c>
      <c r="F84" s="409"/>
      <c r="G84" s="409"/>
      <c r="H84" s="409"/>
      <c r="I84" s="174"/>
      <c r="J84" s="64"/>
      <c r="K84" s="64"/>
      <c r="L84" s="62"/>
    </row>
    <row r="85" spans="2:65" s="1" customFormat="1" ht="6.95" customHeight="1">
      <c r="B85" s="42"/>
      <c r="C85" s="64"/>
      <c r="D85" s="64"/>
      <c r="E85" s="64"/>
      <c r="F85" s="64"/>
      <c r="G85" s="64"/>
      <c r="H85" s="64"/>
      <c r="I85" s="174"/>
      <c r="J85" s="64"/>
      <c r="K85" s="64"/>
      <c r="L85" s="62"/>
    </row>
    <row r="86" spans="2:65" s="1" customFormat="1" ht="18" customHeight="1">
      <c r="B86" s="42"/>
      <c r="C86" s="66" t="s">
        <v>26</v>
      </c>
      <c r="D86" s="64"/>
      <c r="E86" s="64"/>
      <c r="F86" s="177" t="str">
        <f>F14</f>
        <v xml:space="preserve"> </v>
      </c>
      <c r="G86" s="64"/>
      <c r="H86" s="64"/>
      <c r="I86" s="178" t="s">
        <v>28</v>
      </c>
      <c r="J86" s="74" t="str">
        <f>IF(J14="","",J14)</f>
        <v>28. 1. 2016</v>
      </c>
      <c r="K86" s="64"/>
      <c r="L86" s="62"/>
    </row>
    <row r="87" spans="2:65" s="1" customFormat="1" ht="6.95" customHeight="1">
      <c r="B87" s="42"/>
      <c r="C87" s="64"/>
      <c r="D87" s="64"/>
      <c r="E87" s="64"/>
      <c r="F87" s="64"/>
      <c r="G87" s="64"/>
      <c r="H87" s="64"/>
      <c r="I87" s="174"/>
      <c r="J87" s="64"/>
      <c r="K87" s="64"/>
      <c r="L87" s="62"/>
    </row>
    <row r="88" spans="2:65" s="1" customFormat="1">
      <c r="B88" s="42"/>
      <c r="C88" s="66" t="s">
        <v>32</v>
      </c>
      <c r="D88" s="64"/>
      <c r="E88" s="64"/>
      <c r="F88" s="177" t="str">
        <f>E17</f>
        <v xml:space="preserve"> </v>
      </c>
      <c r="G88" s="64"/>
      <c r="H88" s="64"/>
      <c r="I88" s="178" t="s">
        <v>37</v>
      </c>
      <c r="J88" s="177" t="str">
        <f>E23</f>
        <v>Ing. Jana Palovská</v>
      </c>
      <c r="K88" s="64"/>
      <c r="L88" s="62"/>
    </row>
    <row r="89" spans="2:65" s="1" customFormat="1" ht="14.45" customHeight="1">
      <c r="B89" s="42"/>
      <c r="C89" s="66" t="s">
        <v>35</v>
      </c>
      <c r="D89" s="64"/>
      <c r="E89" s="64"/>
      <c r="F89" s="177" t="str">
        <f>IF(E20="","",E20)</f>
        <v/>
      </c>
      <c r="G89" s="64"/>
      <c r="H89" s="64"/>
      <c r="I89" s="174"/>
      <c r="J89" s="64"/>
      <c r="K89" s="64"/>
      <c r="L89" s="62"/>
    </row>
    <row r="90" spans="2:65" s="1" customFormat="1" ht="10.35" customHeight="1">
      <c r="B90" s="42"/>
      <c r="C90" s="64"/>
      <c r="D90" s="64"/>
      <c r="E90" s="64"/>
      <c r="F90" s="64"/>
      <c r="G90" s="64"/>
      <c r="H90" s="64"/>
      <c r="I90" s="174"/>
      <c r="J90" s="64"/>
      <c r="K90" s="64"/>
      <c r="L90" s="62"/>
    </row>
    <row r="91" spans="2:65" s="10" customFormat="1" ht="29.25" customHeight="1">
      <c r="B91" s="179"/>
      <c r="C91" s="180" t="s">
        <v>147</v>
      </c>
      <c r="D91" s="181" t="s">
        <v>60</v>
      </c>
      <c r="E91" s="181" t="s">
        <v>56</v>
      </c>
      <c r="F91" s="181" t="s">
        <v>148</v>
      </c>
      <c r="G91" s="181" t="s">
        <v>149</v>
      </c>
      <c r="H91" s="181" t="s">
        <v>150</v>
      </c>
      <c r="I91" s="182" t="s">
        <v>151</v>
      </c>
      <c r="J91" s="181" t="s">
        <v>141</v>
      </c>
      <c r="K91" s="183" t="s">
        <v>152</v>
      </c>
      <c r="L91" s="184"/>
      <c r="M91" s="82" t="s">
        <v>153</v>
      </c>
      <c r="N91" s="83" t="s">
        <v>45</v>
      </c>
      <c r="O91" s="83" t="s">
        <v>154</v>
      </c>
      <c r="P91" s="83" t="s">
        <v>155</v>
      </c>
      <c r="Q91" s="83" t="s">
        <v>156</v>
      </c>
      <c r="R91" s="83" t="s">
        <v>157</v>
      </c>
      <c r="S91" s="83" t="s">
        <v>158</v>
      </c>
      <c r="T91" s="84" t="s">
        <v>159</v>
      </c>
    </row>
    <row r="92" spans="2:65" s="1" customFormat="1" ht="29.25" customHeight="1">
      <c r="B92" s="42"/>
      <c r="C92" s="88" t="s">
        <v>142</v>
      </c>
      <c r="D92" s="64"/>
      <c r="E92" s="64"/>
      <c r="F92" s="64"/>
      <c r="G92" s="64"/>
      <c r="H92" s="64"/>
      <c r="I92" s="174"/>
      <c r="J92" s="185">
        <f>BK92</f>
        <v>0</v>
      </c>
      <c r="K92" s="64"/>
      <c r="L92" s="62"/>
      <c r="M92" s="85"/>
      <c r="N92" s="86"/>
      <c r="O92" s="86"/>
      <c r="P92" s="186">
        <f>P93+P264</f>
        <v>0</v>
      </c>
      <c r="Q92" s="86"/>
      <c r="R92" s="186">
        <f>R93+R264</f>
        <v>872.15817919999995</v>
      </c>
      <c r="S92" s="86"/>
      <c r="T92" s="187">
        <f>T93+T264</f>
        <v>19.686280000000004</v>
      </c>
      <c r="AT92" s="25" t="s">
        <v>74</v>
      </c>
      <c r="AU92" s="25" t="s">
        <v>143</v>
      </c>
      <c r="BK92" s="188">
        <f>BK93+BK264</f>
        <v>0</v>
      </c>
    </row>
    <row r="93" spans="2:65" s="11" customFormat="1" ht="37.35" customHeight="1">
      <c r="B93" s="189"/>
      <c r="C93" s="190"/>
      <c r="D93" s="191" t="s">
        <v>74</v>
      </c>
      <c r="E93" s="192" t="s">
        <v>160</v>
      </c>
      <c r="F93" s="192" t="s">
        <v>161</v>
      </c>
      <c r="G93" s="190"/>
      <c r="H93" s="190"/>
      <c r="I93" s="193"/>
      <c r="J93" s="194">
        <f>BK93</f>
        <v>0</v>
      </c>
      <c r="K93" s="190"/>
      <c r="L93" s="195"/>
      <c r="M93" s="196"/>
      <c r="N93" s="197"/>
      <c r="O93" s="197"/>
      <c r="P93" s="198">
        <f>P94+P178+P202+P218+P229+P261</f>
        <v>0</v>
      </c>
      <c r="Q93" s="197"/>
      <c r="R93" s="198">
        <f>R94+R178+R202+R218+R229+R261</f>
        <v>872.15817919999995</v>
      </c>
      <c r="S93" s="197"/>
      <c r="T93" s="199">
        <f>T94+T178+T202+T218+T229+T261</f>
        <v>19.083980000000004</v>
      </c>
      <c r="AR93" s="200" t="s">
        <v>25</v>
      </c>
      <c r="AT93" s="201" t="s">
        <v>74</v>
      </c>
      <c r="AU93" s="201" t="s">
        <v>75</v>
      </c>
      <c r="AY93" s="200" t="s">
        <v>162</v>
      </c>
      <c r="BK93" s="202">
        <f>BK94+BK178+BK202+BK218+BK229+BK261</f>
        <v>0</v>
      </c>
    </row>
    <row r="94" spans="2:65" s="11" customFormat="1" ht="19.899999999999999" customHeight="1">
      <c r="B94" s="189"/>
      <c r="C94" s="190"/>
      <c r="D94" s="191" t="s">
        <v>74</v>
      </c>
      <c r="E94" s="203" t="s">
        <v>25</v>
      </c>
      <c r="F94" s="203" t="s">
        <v>163</v>
      </c>
      <c r="G94" s="190"/>
      <c r="H94" s="190"/>
      <c r="I94" s="193"/>
      <c r="J94" s="204">
        <f>BK94</f>
        <v>0</v>
      </c>
      <c r="K94" s="190"/>
      <c r="L94" s="195"/>
      <c r="M94" s="196"/>
      <c r="N94" s="197"/>
      <c r="O94" s="197"/>
      <c r="P94" s="198">
        <f>SUM(P95:P177)</f>
        <v>0</v>
      </c>
      <c r="Q94" s="197"/>
      <c r="R94" s="198">
        <f>SUM(R95:R177)</f>
        <v>6.0746999999999995E-2</v>
      </c>
      <c r="S94" s="197"/>
      <c r="T94" s="199">
        <f>SUM(T95:T177)</f>
        <v>0</v>
      </c>
      <c r="AR94" s="200" t="s">
        <v>25</v>
      </c>
      <c r="AT94" s="201" t="s">
        <v>74</v>
      </c>
      <c r="AU94" s="201" t="s">
        <v>25</v>
      </c>
      <c r="AY94" s="200" t="s">
        <v>162</v>
      </c>
      <c r="BK94" s="202">
        <f>SUM(BK95:BK177)</f>
        <v>0</v>
      </c>
    </row>
    <row r="95" spans="2:65" s="1" customFormat="1" ht="25.5" customHeight="1">
      <c r="B95" s="42"/>
      <c r="C95" s="205" t="s">
        <v>25</v>
      </c>
      <c r="D95" s="205" t="s">
        <v>164</v>
      </c>
      <c r="E95" s="206" t="s">
        <v>217</v>
      </c>
      <c r="F95" s="207" t="s">
        <v>534</v>
      </c>
      <c r="G95" s="208" t="s">
        <v>219</v>
      </c>
      <c r="H95" s="209">
        <v>2</v>
      </c>
      <c r="I95" s="210"/>
      <c r="J95" s="211">
        <f>ROUND(I95*H95,2)</f>
        <v>0</v>
      </c>
      <c r="K95" s="207" t="s">
        <v>168</v>
      </c>
      <c r="L95" s="62"/>
      <c r="M95" s="212" t="s">
        <v>24</v>
      </c>
      <c r="N95" s="213" t="s">
        <v>46</v>
      </c>
      <c r="O95" s="43"/>
      <c r="P95" s="214">
        <f>O95*H95</f>
        <v>0</v>
      </c>
      <c r="Q95" s="214">
        <v>0</v>
      </c>
      <c r="R95" s="214">
        <f>Q95*H95</f>
        <v>0</v>
      </c>
      <c r="S95" s="214">
        <v>0</v>
      </c>
      <c r="T95" s="215">
        <f>S95*H95</f>
        <v>0</v>
      </c>
      <c r="AR95" s="25" t="s">
        <v>169</v>
      </c>
      <c r="AT95" s="25" t="s">
        <v>164</v>
      </c>
      <c r="AU95" s="25" t="s">
        <v>83</v>
      </c>
      <c r="AY95" s="25" t="s">
        <v>162</v>
      </c>
      <c r="BE95" s="216">
        <f>IF(N95="základní",J95,0)</f>
        <v>0</v>
      </c>
      <c r="BF95" s="216">
        <f>IF(N95="snížená",J95,0)</f>
        <v>0</v>
      </c>
      <c r="BG95" s="216">
        <f>IF(N95="zákl. přenesená",J95,0)</f>
        <v>0</v>
      </c>
      <c r="BH95" s="216">
        <f>IF(N95="sníž. přenesená",J95,0)</f>
        <v>0</v>
      </c>
      <c r="BI95" s="216">
        <f>IF(N95="nulová",J95,0)</f>
        <v>0</v>
      </c>
      <c r="BJ95" s="25" t="s">
        <v>25</v>
      </c>
      <c r="BK95" s="216">
        <f>ROUND(I95*H95,2)</f>
        <v>0</v>
      </c>
      <c r="BL95" s="25" t="s">
        <v>169</v>
      </c>
      <c r="BM95" s="25" t="s">
        <v>535</v>
      </c>
    </row>
    <row r="96" spans="2:65" s="1" customFormat="1" ht="148.5">
      <c r="B96" s="42"/>
      <c r="C96" s="64"/>
      <c r="D96" s="217" t="s">
        <v>171</v>
      </c>
      <c r="E96" s="64"/>
      <c r="F96" s="218" t="s">
        <v>221</v>
      </c>
      <c r="G96" s="64"/>
      <c r="H96" s="64"/>
      <c r="I96" s="174"/>
      <c r="J96" s="64"/>
      <c r="K96" s="64"/>
      <c r="L96" s="62"/>
      <c r="M96" s="219"/>
      <c r="N96" s="43"/>
      <c r="O96" s="43"/>
      <c r="P96" s="43"/>
      <c r="Q96" s="43"/>
      <c r="R96" s="43"/>
      <c r="S96" s="43"/>
      <c r="T96" s="79"/>
      <c r="AT96" s="25" t="s">
        <v>171</v>
      </c>
      <c r="AU96" s="25" t="s">
        <v>83</v>
      </c>
    </row>
    <row r="97" spans="2:65" s="12" customFormat="1" ht="13.5">
      <c r="B97" s="220"/>
      <c r="C97" s="221"/>
      <c r="D97" s="217" t="s">
        <v>173</v>
      </c>
      <c r="E97" s="222" t="s">
        <v>24</v>
      </c>
      <c r="F97" s="223" t="s">
        <v>536</v>
      </c>
      <c r="G97" s="221"/>
      <c r="H97" s="224">
        <v>2</v>
      </c>
      <c r="I97" s="225"/>
      <c r="J97" s="221"/>
      <c r="K97" s="221"/>
      <c r="L97" s="226"/>
      <c r="M97" s="227"/>
      <c r="N97" s="228"/>
      <c r="O97" s="228"/>
      <c r="P97" s="228"/>
      <c r="Q97" s="228"/>
      <c r="R97" s="228"/>
      <c r="S97" s="228"/>
      <c r="T97" s="229"/>
      <c r="AT97" s="230" t="s">
        <v>173</v>
      </c>
      <c r="AU97" s="230" t="s">
        <v>83</v>
      </c>
      <c r="AV97" s="12" t="s">
        <v>83</v>
      </c>
      <c r="AW97" s="12" t="s">
        <v>39</v>
      </c>
      <c r="AX97" s="12" t="s">
        <v>25</v>
      </c>
      <c r="AY97" s="230" t="s">
        <v>162</v>
      </c>
    </row>
    <row r="98" spans="2:65" s="1" customFormat="1" ht="16.5" customHeight="1">
      <c r="B98" s="42"/>
      <c r="C98" s="205" t="s">
        <v>83</v>
      </c>
      <c r="D98" s="205" t="s">
        <v>164</v>
      </c>
      <c r="E98" s="206" t="s">
        <v>435</v>
      </c>
      <c r="F98" s="207" t="s">
        <v>537</v>
      </c>
      <c r="G98" s="208" t="s">
        <v>167</v>
      </c>
      <c r="H98" s="209">
        <v>3.5999999999999997E-2</v>
      </c>
      <c r="I98" s="210"/>
      <c r="J98" s="211">
        <f>ROUND(I98*H98,2)</f>
        <v>0</v>
      </c>
      <c r="K98" s="207" t="s">
        <v>168</v>
      </c>
      <c r="L98" s="62"/>
      <c r="M98" s="212" t="s">
        <v>24</v>
      </c>
      <c r="N98" s="213" t="s">
        <v>46</v>
      </c>
      <c r="O98" s="43"/>
      <c r="P98" s="214">
        <f>O98*H98</f>
        <v>0</v>
      </c>
      <c r="Q98" s="214">
        <v>0</v>
      </c>
      <c r="R98" s="214">
        <f>Q98*H98</f>
        <v>0</v>
      </c>
      <c r="S98" s="214">
        <v>0</v>
      </c>
      <c r="T98" s="215">
        <f>S98*H98</f>
        <v>0</v>
      </c>
      <c r="AR98" s="25" t="s">
        <v>169</v>
      </c>
      <c r="AT98" s="25" t="s">
        <v>164</v>
      </c>
      <c r="AU98" s="25" t="s">
        <v>83</v>
      </c>
      <c r="AY98" s="25" t="s">
        <v>162</v>
      </c>
      <c r="BE98" s="216">
        <f>IF(N98="základní",J98,0)</f>
        <v>0</v>
      </c>
      <c r="BF98" s="216">
        <f>IF(N98="snížená",J98,0)</f>
        <v>0</v>
      </c>
      <c r="BG98" s="216">
        <f>IF(N98="zákl. přenesená",J98,0)</f>
        <v>0</v>
      </c>
      <c r="BH98" s="216">
        <f>IF(N98="sníž. přenesená",J98,0)</f>
        <v>0</v>
      </c>
      <c r="BI98" s="216">
        <f>IF(N98="nulová",J98,0)</f>
        <v>0</v>
      </c>
      <c r="BJ98" s="25" t="s">
        <v>25</v>
      </c>
      <c r="BK98" s="216">
        <f>ROUND(I98*H98,2)</f>
        <v>0</v>
      </c>
      <c r="BL98" s="25" t="s">
        <v>169</v>
      </c>
      <c r="BM98" s="25" t="s">
        <v>538</v>
      </c>
    </row>
    <row r="99" spans="2:65" s="1" customFormat="1" ht="54">
      <c r="B99" s="42"/>
      <c r="C99" s="64"/>
      <c r="D99" s="217" t="s">
        <v>171</v>
      </c>
      <c r="E99" s="64"/>
      <c r="F99" s="218" t="s">
        <v>438</v>
      </c>
      <c r="G99" s="64"/>
      <c r="H99" s="64"/>
      <c r="I99" s="174"/>
      <c r="J99" s="64"/>
      <c r="K99" s="64"/>
      <c r="L99" s="62"/>
      <c r="M99" s="219"/>
      <c r="N99" s="43"/>
      <c r="O99" s="43"/>
      <c r="P99" s="43"/>
      <c r="Q99" s="43"/>
      <c r="R99" s="43"/>
      <c r="S99" s="43"/>
      <c r="T99" s="79"/>
      <c r="AT99" s="25" t="s">
        <v>171</v>
      </c>
      <c r="AU99" s="25" t="s">
        <v>83</v>
      </c>
    </row>
    <row r="100" spans="2:65" s="12" customFormat="1" ht="13.5">
      <c r="B100" s="220"/>
      <c r="C100" s="221"/>
      <c r="D100" s="217" t="s">
        <v>173</v>
      </c>
      <c r="E100" s="222" t="s">
        <v>24</v>
      </c>
      <c r="F100" s="223" t="s">
        <v>539</v>
      </c>
      <c r="G100" s="221"/>
      <c r="H100" s="224">
        <v>3.5999999999999997E-2</v>
      </c>
      <c r="I100" s="225"/>
      <c r="J100" s="221"/>
      <c r="K100" s="221"/>
      <c r="L100" s="226"/>
      <c r="M100" s="227"/>
      <c r="N100" s="228"/>
      <c r="O100" s="228"/>
      <c r="P100" s="228"/>
      <c r="Q100" s="228"/>
      <c r="R100" s="228"/>
      <c r="S100" s="228"/>
      <c r="T100" s="229"/>
      <c r="AT100" s="230" t="s">
        <v>173</v>
      </c>
      <c r="AU100" s="230" t="s">
        <v>83</v>
      </c>
      <c r="AV100" s="12" t="s">
        <v>83</v>
      </c>
      <c r="AW100" s="12" t="s">
        <v>39</v>
      </c>
      <c r="AX100" s="12" t="s">
        <v>25</v>
      </c>
      <c r="AY100" s="230" t="s">
        <v>162</v>
      </c>
    </row>
    <row r="101" spans="2:65" s="1" customFormat="1" ht="51" customHeight="1">
      <c r="B101" s="42"/>
      <c r="C101" s="205" t="s">
        <v>180</v>
      </c>
      <c r="D101" s="205" t="s">
        <v>164</v>
      </c>
      <c r="E101" s="206" t="s">
        <v>222</v>
      </c>
      <c r="F101" s="207" t="s">
        <v>540</v>
      </c>
      <c r="G101" s="208" t="s">
        <v>167</v>
      </c>
      <c r="H101" s="209">
        <v>46.253999999999998</v>
      </c>
      <c r="I101" s="210"/>
      <c r="J101" s="211">
        <f>ROUND(I101*H101,2)</f>
        <v>0</v>
      </c>
      <c r="K101" s="207" t="s">
        <v>168</v>
      </c>
      <c r="L101" s="62"/>
      <c r="M101" s="212" t="s">
        <v>24</v>
      </c>
      <c r="N101" s="213" t="s">
        <v>46</v>
      </c>
      <c r="O101" s="43"/>
      <c r="P101" s="214">
        <f>O101*H101</f>
        <v>0</v>
      </c>
      <c r="Q101" s="214">
        <v>0</v>
      </c>
      <c r="R101" s="214">
        <f>Q101*H101</f>
        <v>0</v>
      </c>
      <c r="S101" s="214">
        <v>0</v>
      </c>
      <c r="T101" s="215">
        <f>S101*H101</f>
        <v>0</v>
      </c>
      <c r="AR101" s="25" t="s">
        <v>169</v>
      </c>
      <c r="AT101" s="25" t="s">
        <v>164</v>
      </c>
      <c r="AU101" s="25" t="s">
        <v>83</v>
      </c>
      <c r="AY101" s="25" t="s">
        <v>162</v>
      </c>
      <c r="BE101" s="216">
        <f>IF(N101="základní",J101,0)</f>
        <v>0</v>
      </c>
      <c r="BF101" s="216">
        <f>IF(N101="snížená",J101,0)</f>
        <v>0</v>
      </c>
      <c r="BG101" s="216">
        <f>IF(N101="zákl. přenesená",J101,0)</f>
        <v>0</v>
      </c>
      <c r="BH101" s="216">
        <f>IF(N101="sníž. přenesená",J101,0)</f>
        <v>0</v>
      </c>
      <c r="BI101" s="216">
        <f>IF(N101="nulová",J101,0)</f>
        <v>0</v>
      </c>
      <c r="BJ101" s="25" t="s">
        <v>25</v>
      </c>
      <c r="BK101" s="216">
        <f>ROUND(I101*H101,2)</f>
        <v>0</v>
      </c>
      <c r="BL101" s="25" t="s">
        <v>169</v>
      </c>
      <c r="BM101" s="25" t="s">
        <v>541</v>
      </c>
    </row>
    <row r="102" spans="2:65" s="1" customFormat="1" ht="175.5">
      <c r="B102" s="42"/>
      <c r="C102" s="64"/>
      <c r="D102" s="217" t="s">
        <v>171</v>
      </c>
      <c r="E102" s="64"/>
      <c r="F102" s="218" t="s">
        <v>225</v>
      </c>
      <c r="G102" s="64"/>
      <c r="H102" s="64"/>
      <c r="I102" s="174"/>
      <c r="J102" s="64"/>
      <c r="K102" s="64"/>
      <c r="L102" s="62"/>
      <c r="M102" s="219"/>
      <c r="N102" s="43"/>
      <c r="O102" s="43"/>
      <c r="P102" s="43"/>
      <c r="Q102" s="43"/>
      <c r="R102" s="43"/>
      <c r="S102" s="43"/>
      <c r="T102" s="79"/>
      <c r="AT102" s="25" t="s">
        <v>171</v>
      </c>
      <c r="AU102" s="25" t="s">
        <v>83</v>
      </c>
    </row>
    <row r="103" spans="2:65" s="12" customFormat="1" ht="13.5">
      <c r="B103" s="220"/>
      <c r="C103" s="221"/>
      <c r="D103" s="217" t="s">
        <v>173</v>
      </c>
      <c r="E103" s="222" t="s">
        <v>24</v>
      </c>
      <c r="F103" s="223" t="s">
        <v>542</v>
      </c>
      <c r="G103" s="221"/>
      <c r="H103" s="224">
        <v>10.853999999999999</v>
      </c>
      <c r="I103" s="225"/>
      <c r="J103" s="221"/>
      <c r="K103" s="221"/>
      <c r="L103" s="226"/>
      <c r="M103" s="227"/>
      <c r="N103" s="228"/>
      <c r="O103" s="228"/>
      <c r="P103" s="228"/>
      <c r="Q103" s="228"/>
      <c r="R103" s="228"/>
      <c r="S103" s="228"/>
      <c r="T103" s="229"/>
      <c r="AT103" s="230" t="s">
        <v>173</v>
      </c>
      <c r="AU103" s="230" t="s">
        <v>83</v>
      </c>
      <c r="AV103" s="12" t="s">
        <v>83</v>
      </c>
      <c r="AW103" s="12" t="s">
        <v>39</v>
      </c>
      <c r="AX103" s="12" t="s">
        <v>75</v>
      </c>
      <c r="AY103" s="230" t="s">
        <v>162</v>
      </c>
    </row>
    <row r="104" spans="2:65" s="12" customFormat="1" ht="13.5">
      <c r="B104" s="220"/>
      <c r="C104" s="221"/>
      <c r="D104" s="217" t="s">
        <v>173</v>
      </c>
      <c r="E104" s="222" t="s">
        <v>24</v>
      </c>
      <c r="F104" s="223" t="s">
        <v>543</v>
      </c>
      <c r="G104" s="221"/>
      <c r="H104" s="224">
        <v>21.6</v>
      </c>
      <c r="I104" s="225"/>
      <c r="J104" s="221"/>
      <c r="K104" s="221"/>
      <c r="L104" s="226"/>
      <c r="M104" s="227"/>
      <c r="N104" s="228"/>
      <c r="O104" s="228"/>
      <c r="P104" s="228"/>
      <c r="Q104" s="228"/>
      <c r="R104" s="228"/>
      <c r="S104" s="228"/>
      <c r="T104" s="229"/>
      <c r="AT104" s="230" t="s">
        <v>173</v>
      </c>
      <c r="AU104" s="230" t="s">
        <v>83</v>
      </c>
      <c r="AV104" s="12" t="s">
        <v>83</v>
      </c>
      <c r="AW104" s="12" t="s">
        <v>39</v>
      </c>
      <c r="AX104" s="12" t="s">
        <v>75</v>
      </c>
      <c r="AY104" s="230" t="s">
        <v>162</v>
      </c>
    </row>
    <row r="105" spans="2:65" s="12" customFormat="1" ht="13.5">
      <c r="B105" s="220"/>
      <c r="C105" s="221"/>
      <c r="D105" s="217" t="s">
        <v>173</v>
      </c>
      <c r="E105" s="222" t="s">
        <v>24</v>
      </c>
      <c r="F105" s="223" t="s">
        <v>544</v>
      </c>
      <c r="G105" s="221"/>
      <c r="H105" s="224">
        <v>13.8</v>
      </c>
      <c r="I105" s="225"/>
      <c r="J105" s="221"/>
      <c r="K105" s="221"/>
      <c r="L105" s="226"/>
      <c r="M105" s="227"/>
      <c r="N105" s="228"/>
      <c r="O105" s="228"/>
      <c r="P105" s="228"/>
      <c r="Q105" s="228"/>
      <c r="R105" s="228"/>
      <c r="S105" s="228"/>
      <c r="T105" s="229"/>
      <c r="AT105" s="230" t="s">
        <v>173</v>
      </c>
      <c r="AU105" s="230" t="s">
        <v>83</v>
      </c>
      <c r="AV105" s="12" t="s">
        <v>83</v>
      </c>
      <c r="AW105" s="12" t="s">
        <v>39</v>
      </c>
      <c r="AX105" s="12" t="s">
        <v>75</v>
      </c>
      <c r="AY105" s="230" t="s">
        <v>162</v>
      </c>
    </row>
    <row r="106" spans="2:65" s="13" customFormat="1" ht="13.5">
      <c r="B106" s="234"/>
      <c r="C106" s="235"/>
      <c r="D106" s="217" t="s">
        <v>173</v>
      </c>
      <c r="E106" s="236" t="s">
        <v>193</v>
      </c>
      <c r="F106" s="237" t="s">
        <v>257</v>
      </c>
      <c r="G106" s="235"/>
      <c r="H106" s="238">
        <v>46.253999999999998</v>
      </c>
      <c r="I106" s="239"/>
      <c r="J106" s="235"/>
      <c r="K106" s="235"/>
      <c r="L106" s="240"/>
      <c r="M106" s="241"/>
      <c r="N106" s="242"/>
      <c r="O106" s="242"/>
      <c r="P106" s="242"/>
      <c r="Q106" s="242"/>
      <c r="R106" s="242"/>
      <c r="S106" s="242"/>
      <c r="T106" s="243"/>
      <c r="AT106" s="244" t="s">
        <v>173</v>
      </c>
      <c r="AU106" s="244" t="s">
        <v>83</v>
      </c>
      <c r="AV106" s="13" t="s">
        <v>169</v>
      </c>
      <c r="AW106" s="13" t="s">
        <v>39</v>
      </c>
      <c r="AX106" s="13" t="s">
        <v>25</v>
      </c>
      <c r="AY106" s="244" t="s">
        <v>162</v>
      </c>
    </row>
    <row r="107" spans="2:65" s="14" customFormat="1" ht="13.5">
      <c r="B107" s="258"/>
      <c r="C107" s="259"/>
      <c r="D107" s="217" t="s">
        <v>173</v>
      </c>
      <c r="E107" s="260" t="s">
        <v>24</v>
      </c>
      <c r="F107" s="261" t="s">
        <v>545</v>
      </c>
      <c r="G107" s="259"/>
      <c r="H107" s="260" t="s">
        <v>24</v>
      </c>
      <c r="I107" s="262"/>
      <c r="J107" s="259"/>
      <c r="K107" s="259"/>
      <c r="L107" s="263"/>
      <c r="M107" s="264"/>
      <c r="N107" s="265"/>
      <c r="O107" s="265"/>
      <c r="P107" s="265"/>
      <c r="Q107" s="265"/>
      <c r="R107" s="265"/>
      <c r="S107" s="265"/>
      <c r="T107" s="266"/>
      <c r="AT107" s="267" t="s">
        <v>173</v>
      </c>
      <c r="AU107" s="267" t="s">
        <v>83</v>
      </c>
      <c r="AV107" s="14" t="s">
        <v>25</v>
      </c>
      <c r="AW107" s="14" t="s">
        <v>39</v>
      </c>
      <c r="AX107" s="14" t="s">
        <v>75</v>
      </c>
      <c r="AY107" s="267" t="s">
        <v>162</v>
      </c>
    </row>
    <row r="108" spans="2:65" s="1" customFormat="1" ht="38.25" customHeight="1">
      <c r="B108" s="42"/>
      <c r="C108" s="205" t="s">
        <v>169</v>
      </c>
      <c r="D108" s="205" t="s">
        <v>164</v>
      </c>
      <c r="E108" s="206" t="s">
        <v>546</v>
      </c>
      <c r="F108" s="207" t="s">
        <v>547</v>
      </c>
      <c r="G108" s="208" t="s">
        <v>167</v>
      </c>
      <c r="H108" s="209">
        <v>115.255</v>
      </c>
      <c r="I108" s="210"/>
      <c r="J108" s="211">
        <f>ROUND(I108*H108,2)</f>
        <v>0</v>
      </c>
      <c r="K108" s="207" t="s">
        <v>168</v>
      </c>
      <c r="L108" s="62"/>
      <c r="M108" s="212" t="s">
        <v>24</v>
      </c>
      <c r="N108" s="213" t="s">
        <v>46</v>
      </c>
      <c r="O108" s="43"/>
      <c r="P108" s="214">
        <f>O108*H108</f>
        <v>0</v>
      </c>
      <c r="Q108" s="214">
        <v>0</v>
      </c>
      <c r="R108" s="214">
        <f>Q108*H108</f>
        <v>0</v>
      </c>
      <c r="S108" s="214">
        <v>0</v>
      </c>
      <c r="T108" s="215">
        <f>S108*H108</f>
        <v>0</v>
      </c>
      <c r="AR108" s="25" t="s">
        <v>169</v>
      </c>
      <c r="AT108" s="25" t="s">
        <v>164</v>
      </c>
      <c r="AU108" s="25" t="s">
        <v>83</v>
      </c>
      <c r="AY108" s="25" t="s">
        <v>162</v>
      </c>
      <c r="BE108" s="216">
        <f>IF(N108="základní",J108,0)</f>
        <v>0</v>
      </c>
      <c r="BF108" s="216">
        <f>IF(N108="snížená",J108,0)</f>
        <v>0</v>
      </c>
      <c r="BG108" s="216">
        <f>IF(N108="zákl. přenesená",J108,0)</f>
        <v>0</v>
      </c>
      <c r="BH108" s="216">
        <f>IF(N108="sníž. přenesená",J108,0)</f>
        <v>0</v>
      </c>
      <c r="BI108" s="216">
        <f>IF(N108="nulová",J108,0)</f>
        <v>0</v>
      </c>
      <c r="BJ108" s="25" t="s">
        <v>25</v>
      </c>
      <c r="BK108" s="216">
        <f>ROUND(I108*H108,2)</f>
        <v>0</v>
      </c>
      <c r="BL108" s="25" t="s">
        <v>169</v>
      </c>
      <c r="BM108" s="25" t="s">
        <v>548</v>
      </c>
    </row>
    <row r="109" spans="2:65" s="1" customFormat="1" ht="108">
      <c r="B109" s="42"/>
      <c r="C109" s="64"/>
      <c r="D109" s="217" t="s">
        <v>171</v>
      </c>
      <c r="E109" s="64"/>
      <c r="F109" s="218" t="s">
        <v>230</v>
      </c>
      <c r="G109" s="64"/>
      <c r="H109" s="64"/>
      <c r="I109" s="174"/>
      <c r="J109" s="64"/>
      <c r="K109" s="64"/>
      <c r="L109" s="62"/>
      <c r="M109" s="219"/>
      <c r="N109" s="43"/>
      <c r="O109" s="43"/>
      <c r="P109" s="43"/>
      <c r="Q109" s="43"/>
      <c r="R109" s="43"/>
      <c r="S109" s="43"/>
      <c r="T109" s="79"/>
      <c r="AT109" s="25" t="s">
        <v>171</v>
      </c>
      <c r="AU109" s="25" t="s">
        <v>83</v>
      </c>
    </row>
    <row r="110" spans="2:65" s="12" customFormat="1" ht="13.5">
      <c r="B110" s="220"/>
      <c r="C110" s="221"/>
      <c r="D110" s="217" t="s">
        <v>173</v>
      </c>
      <c r="E110" s="222" t="s">
        <v>24</v>
      </c>
      <c r="F110" s="223" t="s">
        <v>549</v>
      </c>
      <c r="G110" s="221"/>
      <c r="H110" s="224">
        <v>224.47</v>
      </c>
      <c r="I110" s="225"/>
      <c r="J110" s="221"/>
      <c r="K110" s="221"/>
      <c r="L110" s="226"/>
      <c r="M110" s="227"/>
      <c r="N110" s="228"/>
      <c r="O110" s="228"/>
      <c r="P110" s="228"/>
      <c r="Q110" s="228"/>
      <c r="R110" s="228"/>
      <c r="S110" s="228"/>
      <c r="T110" s="229"/>
      <c r="AT110" s="230" t="s">
        <v>173</v>
      </c>
      <c r="AU110" s="230" t="s">
        <v>83</v>
      </c>
      <c r="AV110" s="12" t="s">
        <v>83</v>
      </c>
      <c r="AW110" s="12" t="s">
        <v>39</v>
      </c>
      <c r="AX110" s="12" t="s">
        <v>75</v>
      </c>
      <c r="AY110" s="230" t="s">
        <v>162</v>
      </c>
    </row>
    <row r="111" spans="2:65" s="12" customFormat="1" ht="13.5">
      <c r="B111" s="220"/>
      <c r="C111" s="221"/>
      <c r="D111" s="217" t="s">
        <v>173</v>
      </c>
      <c r="E111" s="222" t="s">
        <v>24</v>
      </c>
      <c r="F111" s="223" t="s">
        <v>550</v>
      </c>
      <c r="G111" s="221"/>
      <c r="H111" s="224">
        <v>-32.378</v>
      </c>
      <c r="I111" s="225"/>
      <c r="J111" s="221"/>
      <c r="K111" s="221"/>
      <c r="L111" s="226"/>
      <c r="M111" s="227"/>
      <c r="N111" s="228"/>
      <c r="O111" s="228"/>
      <c r="P111" s="228"/>
      <c r="Q111" s="228"/>
      <c r="R111" s="228"/>
      <c r="S111" s="228"/>
      <c r="T111" s="229"/>
      <c r="AT111" s="230" t="s">
        <v>173</v>
      </c>
      <c r="AU111" s="230" t="s">
        <v>83</v>
      </c>
      <c r="AV111" s="12" t="s">
        <v>83</v>
      </c>
      <c r="AW111" s="12" t="s">
        <v>39</v>
      </c>
      <c r="AX111" s="12" t="s">
        <v>75</v>
      </c>
      <c r="AY111" s="230" t="s">
        <v>162</v>
      </c>
    </row>
    <row r="112" spans="2:65" s="15" customFormat="1" ht="13.5">
      <c r="B112" s="268"/>
      <c r="C112" s="269"/>
      <c r="D112" s="217" t="s">
        <v>173</v>
      </c>
      <c r="E112" s="270" t="s">
        <v>201</v>
      </c>
      <c r="F112" s="271" t="s">
        <v>551</v>
      </c>
      <c r="G112" s="269"/>
      <c r="H112" s="272">
        <v>192.09200000000001</v>
      </c>
      <c r="I112" s="273"/>
      <c r="J112" s="269"/>
      <c r="K112" s="269"/>
      <c r="L112" s="274"/>
      <c r="M112" s="275"/>
      <c r="N112" s="276"/>
      <c r="O112" s="276"/>
      <c r="P112" s="276"/>
      <c r="Q112" s="276"/>
      <c r="R112" s="276"/>
      <c r="S112" s="276"/>
      <c r="T112" s="277"/>
      <c r="AT112" s="278" t="s">
        <v>173</v>
      </c>
      <c r="AU112" s="278" t="s">
        <v>83</v>
      </c>
      <c r="AV112" s="15" t="s">
        <v>180</v>
      </c>
      <c r="AW112" s="15" t="s">
        <v>39</v>
      </c>
      <c r="AX112" s="15" t="s">
        <v>75</v>
      </c>
      <c r="AY112" s="278" t="s">
        <v>162</v>
      </c>
    </row>
    <row r="113" spans="2:65" s="12" customFormat="1" ht="13.5">
      <c r="B113" s="220"/>
      <c r="C113" s="221"/>
      <c r="D113" s="217" t="s">
        <v>173</v>
      </c>
      <c r="E113" s="222" t="s">
        <v>552</v>
      </c>
      <c r="F113" s="223" t="s">
        <v>553</v>
      </c>
      <c r="G113" s="221"/>
      <c r="H113" s="224">
        <v>115.255</v>
      </c>
      <c r="I113" s="225"/>
      <c r="J113" s="221"/>
      <c r="K113" s="221"/>
      <c r="L113" s="226"/>
      <c r="M113" s="227"/>
      <c r="N113" s="228"/>
      <c r="O113" s="228"/>
      <c r="P113" s="228"/>
      <c r="Q113" s="228"/>
      <c r="R113" s="228"/>
      <c r="S113" s="228"/>
      <c r="T113" s="229"/>
      <c r="AT113" s="230" t="s">
        <v>173</v>
      </c>
      <c r="AU113" s="230" t="s">
        <v>83</v>
      </c>
      <c r="AV113" s="12" t="s">
        <v>83</v>
      </c>
      <c r="AW113" s="12" t="s">
        <v>39</v>
      </c>
      <c r="AX113" s="12" t="s">
        <v>25</v>
      </c>
      <c r="AY113" s="230" t="s">
        <v>162</v>
      </c>
    </row>
    <row r="114" spans="2:65" s="1" customFormat="1" ht="38.25" customHeight="1">
      <c r="B114" s="42"/>
      <c r="C114" s="205" t="s">
        <v>237</v>
      </c>
      <c r="D114" s="205" t="s">
        <v>164</v>
      </c>
      <c r="E114" s="206" t="s">
        <v>554</v>
      </c>
      <c r="F114" s="207" t="s">
        <v>555</v>
      </c>
      <c r="G114" s="208" t="s">
        <v>167</v>
      </c>
      <c r="H114" s="209">
        <v>76.837000000000003</v>
      </c>
      <c r="I114" s="210"/>
      <c r="J114" s="211">
        <f>ROUND(I114*H114,2)</f>
        <v>0</v>
      </c>
      <c r="K114" s="207" t="s">
        <v>168</v>
      </c>
      <c r="L114" s="62"/>
      <c r="M114" s="212" t="s">
        <v>24</v>
      </c>
      <c r="N114" s="213" t="s">
        <v>46</v>
      </c>
      <c r="O114" s="43"/>
      <c r="P114" s="214">
        <f>O114*H114</f>
        <v>0</v>
      </c>
      <c r="Q114" s="214">
        <v>0</v>
      </c>
      <c r="R114" s="214">
        <f>Q114*H114</f>
        <v>0</v>
      </c>
      <c r="S114" s="214">
        <v>0</v>
      </c>
      <c r="T114" s="215">
        <f>S114*H114</f>
        <v>0</v>
      </c>
      <c r="AR114" s="25" t="s">
        <v>169</v>
      </c>
      <c r="AT114" s="25" t="s">
        <v>164</v>
      </c>
      <c r="AU114" s="25" t="s">
        <v>83</v>
      </c>
      <c r="AY114" s="25" t="s">
        <v>162</v>
      </c>
      <c r="BE114" s="216">
        <f>IF(N114="základní",J114,0)</f>
        <v>0</v>
      </c>
      <c r="BF114" s="216">
        <f>IF(N114="snížená",J114,0)</f>
        <v>0</v>
      </c>
      <c r="BG114" s="216">
        <f>IF(N114="zákl. přenesená",J114,0)</f>
        <v>0</v>
      </c>
      <c r="BH114" s="216">
        <f>IF(N114="sníž. přenesená",J114,0)</f>
        <v>0</v>
      </c>
      <c r="BI114" s="216">
        <f>IF(N114="nulová",J114,0)</f>
        <v>0</v>
      </c>
      <c r="BJ114" s="25" t="s">
        <v>25</v>
      </c>
      <c r="BK114" s="216">
        <f>ROUND(I114*H114,2)</f>
        <v>0</v>
      </c>
      <c r="BL114" s="25" t="s">
        <v>169</v>
      </c>
      <c r="BM114" s="25" t="s">
        <v>556</v>
      </c>
    </row>
    <row r="115" spans="2:65" s="1" customFormat="1" ht="108">
      <c r="B115" s="42"/>
      <c r="C115" s="64"/>
      <c r="D115" s="217" t="s">
        <v>171</v>
      </c>
      <c r="E115" s="64"/>
      <c r="F115" s="218" t="s">
        <v>230</v>
      </c>
      <c r="G115" s="64"/>
      <c r="H115" s="64"/>
      <c r="I115" s="174"/>
      <c r="J115" s="64"/>
      <c r="K115" s="64"/>
      <c r="L115" s="62"/>
      <c r="M115" s="219"/>
      <c r="N115" s="43"/>
      <c r="O115" s="43"/>
      <c r="P115" s="43"/>
      <c r="Q115" s="43"/>
      <c r="R115" s="43"/>
      <c r="S115" s="43"/>
      <c r="T115" s="79"/>
      <c r="AT115" s="25" t="s">
        <v>171</v>
      </c>
      <c r="AU115" s="25" t="s">
        <v>83</v>
      </c>
    </row>
    <row r="116" spans="2:65" s="12" customFormat="1" ht="13.5">
      <c r="B116" s="220"/>
      <c r="C116" s="221"/>
      <c r="D116" s="217" t="s">
        <v>173</v>
      </c>
      <c r="E116" s="222" t="s">
        <v>557</v>
      </c>
      <c r="F116" s="223" t="s">
        <v>558</v>
      </c>
      <c r="G116" s="221"/>
      <c r="H116" s="224">
        <v>76.837000000000003</v>
      </c>
      <c r="I116" s="225"/>
      <c r="J116" s="221"/>
      <c r="K116" s="221"/>
      <c r="L116" s="226"/>
      <c r="M116" s="227"/>
      <c r="N116" s="228"/>
      <c r="O116" s="228"/>
      <c r="P116" s="228"/>
      <c r="Q116" s="228"/>
      <c r="R116" s="228"/>
      <c r="S116" s="228"/>
      <c r="T116" s="229"/>
      <c r="AT116" s="230" t="s">
        <v>173</v>
      </c>
      <c r="AU116" s="230" t="s">
        <v>83</v>
      </c>
      <c r="AV116" s="12" t="s">
        <v>83</v>
      </c>
      <c r="AW116" s="12" t="s">
        <v>39</v>
      </c>
      <c r="AX116" s="12" t="s">
        <v>25</v>
      </c>
      <c r="AY116" s="230" t="s">
        <v>162</v>
      </c>
    </row>
    <row r="117" spans="2:65" s="1" customFormat="1" ht="38.25" customHeight="1">
      <c r="B117" s="42"/>
      <c r="C117" s="205" t="s">
        <v>243</v>
      </c>
      <c r="D117" s="205" t="s">
        <v>164</v>
      </c>
      <c r="E117" s="206" t="s">
        <v>386</v>
      </c>
      <c r="F117" s="207" t="s">
        <v>559</v>
      </c>
      <c r="G117" s="208" t="s">
        <v>167</v>
      </c>
      <c r="H117" s="209">
        <v>120.06</v>
      </c>
      <c r="I117" s="210"/>
      <c r="J117" s="211">
        <f>ROUND(I117*H117,2)</f>
        <v>0</v>
      </c>
      <c r="K117" s="207" t="s">
        <v>168</v>
      </c>
      <c r="L117" s="62"/>
      <c r="M117" s="212" t="s">
        <v>24</v>
      </c>
      <c r="N117" s="213" t="s">
        <v>46</v>
      </c>
      <c r="O117" s="43"/>
      <c r="P117" s="214">
        <f>O117*H117</f>
        <v>0</v>
      </c>
      <c r="Q117" s="214">
        <v>0</v>
      </c>
      <c r="R117" s="214">
        <f>Q117*H117</f>
        <v>0</v>
      </c>
      <c r="S117" s="214">
        <v>0</v>
      </c>
      <c r="T117" s="215">
        <f>S117*H117</f>
        <v>0</v>
      </c>
      <c r="AR117" s="25" t="s">
        <v>169</v>
      </c>
      <c r="AT117" s="25" t="s">
        <v>164</v>
      </c>
      <c r="AU117" s="25" t="s">
        <v>83</v>
      </c>
      <c r="AY117" s="25" t="s">
        <v>162</v>
      </c>
      <c r="BE117" s="216">
        <f>IF(N117="základní",J117,0)</f>
        <v>0</v>
      </c>
      <c r="BF117" s="216">
        <f>IF(N117="snížená",J117,0)</f>
        <v>0</v>
      </c>
      <c r="BG117" s="216">
        <f>IF(N117="zákl. přenesená",J117,0)</f>
        <v>0</v>
      </c>
      <c r="BH117" s="216">
        <f>IF(N117="sníž. přenesená",J117,0)</f>
        <v>0</v>
      </c>
      <c r="BI117" s="216">
        <f>IF(N117="nulová",J117,0)</f>
        <v>0</v>
      </c>
      <c r="BJ117" s="25" t="s">
        <v>25</v>
      </c>
      <c r="BK117" s="216">
        <f>ROUND(I117*H117,2)</f>
        <v>0</v>
      </c>
      <c r="BL117" s="25" t="s">
        <v>169</v>
      </c>
      <c r="BM117" s="25" t="s">
        <v>560</v>
      </c>
    </row>
    <row r="118" spans="2:65" s="1" customFormat="1" ht="175.5">
      <c r="B118" s="42"/>
      <c r="C118" s="64"/>
      <c r="D118" s="217" t="s">
        <v>171</v>
      </c>
      <c r="E118" s="64"/>
      <c r="F118" s="218" t="s">
        <v>235</v>
      </c>
      <c r="G118" s="64"/>
      <c r="H118" s="64"/>
      <c r="I118" s="174"/>
      <c r="J118" s="64"/>
      <c r="K118" s="64"/>
      <c r="L118" s="62"/>
      <c r="M118" s="219"/>
      <c r="N118" s="43"/>
      <c r="O118" s="43"/>
      <c r="P118" s="43"/>
      <c r="Q118" s="43"/>
      <c r="R118" s="43"/>
      <c r="S118" s="43"/>
      <c r="T118" s="79"/>
      <c r="AT118" s="25" t="s">
        <v>171</v>
      </c>
      <c r="AU118" s="25" t="s">
        <v>83</v>
      </c>
    </row>
    <row r="119" spans="2:65" s="12" customFormat="1" ht="13.5">
      <c r="B119" s="220"/>
      <c r="C119" s="221"/>
      <c r="D119" s="217" t="s">
        <v>173</v>
      </c>
      <c r="E119" s="222" t="s">
        <v>195</v>
      </c>
      <c r="F119" s="223" t="s">
        <v>561</v>
      </c>
      <c r="G119" s="221"/>
      <c r="H119" s="224">
        <v>120.06</v>
      </c>
      <c r="I119" s="225"/>
      <c r="J119" s="221"/>
      <c r="K119" s="221"/>
      <c r="L119" s="226"/>
      <c r="M119" s="227"/>
      <c r="N119" s="228"/>
      <c r="O119" s="228"/>
      <c r="P119" s="228"/>
      <c r="Q119" s="228"/>
      <c r="R119" s="228"/>
      <c r="S119" s="228"/>
      <c r="T119" s="229"/>
      <c r="AT119" s="230" t="s">
        <v>173</v>
      </c>
      <c r="AU119" s="230" t="s">
        <v>83</v>
      </c>
      <c r="AV119" s="12" t="s">
        <v>83</v>
      </c>
      <c r="AW119" s="12" t="s">
        <v>39</v>
      </c>
      <c r="AX119" s="12" t="s">
        <v>25</v>
      </c>
      <c r="AY119" s="230" t="s">
        <v>162</v>
      </c>
    </row>
    <row r="120" spans="2:65" s="1" customFormat="1" ht="38.25" customHeight="1">
      <c r="B120" s="42"/>
      <c r="C120" s="205" t="s">
        <v>245</v>
      </c>
      <c r="D120" s="205" t="s">
        <v>164</v>
      </c>
      <c r="E120" s="206" t="s">
        <v>562</v>
      </c>
      <c r="F120" s="207" t="s">
        <v>563</v>
      </c>
      <c r="G120" s="208" t="s">
        <v>167</v>
      </c>
      <c r="H120" s="209">
        <v>82.28</v>
      </c>
      <c r="I120" s="210"/>
      <c r="J120" s="211">
        <f>ROUND(I120*H120,2)</f>
        <v>0</v>
      </c>
      <c r="K120" s="207" t="s">
        <v>168</v>
      </c>
      <c r="L120" s="62"/>
      <c r="M120" s="212" t="s">
        <v>24</v>
      </c>
      <c r="N120" s="213" t="s">
        <v>46</v>
      </c>
      <c r="O120" s="43"/>
      <c r="P120" s="214">
        <f>O120*H120</f>
        <v>0</v>
      </c>
      <c r="Q120" s="214">
        <v>0</v>
      </c>
      <c r="R120" s="214">
        <f>Q120*H120</f>
        <v>0</v>
      </c>
      <c r="S120" s="214">
        <v>0</v>
      </c>
      <c r="T120" s="215">
        <f>S120*H120</f>
        <v>0</v>
      </c>
      <c r="AR120" s="25" t="s">
        <v>169</v>
      </c>
      <c r="AT120" s="25" t="s">
        <v>164</v>
      </c>
      <c r="AU120" s="25" t="s">
        <v>83</v>
      </c>
      <c r="AY120" s="25" t="s">
        <v>162</v>
      </c>
      <c r="BE120" s="216">
        <f>IF(N120="základní",J120,0)</f>
        <v>0</v>
      </c>
      <c r="BF120" s="216">
        <f>IF(N120="snížená",J120,0)</f>
        <v>0</v>
      </c>
      <c r="BG120" s="216">
        <f>IF(N120="zákl. přenesená",J120,0)</f>
        <v>0</v>
      </c>
      <c r="BH120" s="216">
        <f>IF(N120="sníž. přenesená",J120,0)</f>
        <v>0</v>
      </c>
      <c r="BI120" s="216">
        <f>IF(N120="nulová",J120,0)</f>
        <v>0</v>
      </c>
      <c r="BJ120" s="25" t="s">
        <v>25</v>
      </c>
      <c r="BK120" s="216">
        <f>ROUND(I120*H120,2)</f>
        <v>0</v>
      </c>
      <c r="BL120" s="25" t="s">
        <v>169</v>
      </c>
      <c r="BM120" s="25" t="s">
        <v>564</v>
      </c>
    </row>
    <row r="121" spans="2:65" s="1" customFormat="1" ht="175.5">
      <c r="B121" s="42"/>
      <c r="C121" s="64"/>
      <c r="D121" s="217" t="s">
        <v>171</v>
      </c>
      <c r="E121" s="64"/>
      <c r="F121" s="218" t="s">
        <v>241</v>
      </c>
      <c r="G121" s="64"/>
      <c r="H121" s="64"/>
      <c r="I121" s="174"/>
      <c r="J121" s="64"/>
      <c r="K121" s="64"/>
      <c r="L121" s="62"/>
      <c r="M121" s="219"/>
      <c r="N121" s="43"/>
      <c r="O121" s="43"/>
      <c r="P121" s="43"/>
      <c r="Q121" s="43"/>
      <c r="R121" s="43"/>
      <c r="S121" s="43"/>
      <c r="T121" s="79"/>
      <c r="AT121" s="25" t="s">
        <v>171</v>
      </c>
      <c r="AU121" s="25" t="s">
        <v>83</v>
      </c>
    </row>
    <row r="122" spans="2:65" s="12" customFormat="1" ht="13.5">
      <c r="B122" s="220"/>
      <c r="C122" s="221"/>
      <c r="D122" s="217" t="s">
        <v>173</v>
      </c>
      <c r="E122" s="222" t="s">
        <v>197</v>
      </c>
      <c r="F122" s="223" t="s">
        <v>565</v>
      </c>
      <c r="G122" s="221"/>
      <c r="H122" s="224">
        <v>82.28</v>
      </c>
      <c r="I122" s="225"/>
      <c r="J122" s="221"/>
      <c r="K122" s="221"/>
      <c r="L122" s="226"/>
      <c r="M122" s="227"/>
      <c r="N122" s="228"/>
      <c r="O122" s="228"/>
      <c r="P122" s="228"/>
      <c r="Q122" s="228"/>
      <c r="R122" s="228"/>
      <c r="S122" s="228"/>
      <c r="T122" s="229"/>
      <c r="AT122" s="230" t="s">
        <v>173</v>
      </c>
      <c r="AU122" s="230" t="s">
        <v>83</v>
      </c>
      <c r="AV122" s="12" t="s">
        <v>83</v>
      </c>
      <c r="AW122" s="12" t="s">
        <v>39</v>
      </c>
      <c r="AX122" s="12" t="s">
        <v>25</v>
      </c>
      <c r="AY122" s="230" t="s">
        <v>162</v>
      </c>
    </row>
    <row r="123" spans="2:65" s="1" customFormat="1" ht="38.25" customHeight="1">
      <c r="B123" s="42"/>
      <c r="C123" s="205" t="s">
        <v>249</v>
      </c>
      <c r="D123" s="205" t="s">
        <v>164</v>
      </c>
      <c r="E123" s="206" t="s">
        <v>566</v>
      </c>
      <c r="F123" s="207" t="s">
        <v>567</v>
      </c>
      <c r="G123" s="208" t="s">
        <v>167</v>
      </c>
      <c r="H123" s="209">
        <v>2.35</v>
      </c>
      <c r="I123" s="210"/>
      <c r="J123" s="211">
        <f>ROUND(I123*H123,2)</f>
        <v>0</v>
      </c>
      <c r="K123" s="207" t="s">
        <v>168</v>
      </c>
      <c r="L123" s="62"/>
      <c r="M123" s="212" t="s">
        <v>24</v>
      </c>
      <c r="N123" s="213" t="s">
        <v>46</v>
      </c>
      <c r="O123" s="43"/>
      <c r="P123" s="214">
        <f>O123*H123</f>
        <v>0</v>
      </c>
      <c r="Q123" s="214">
        <v>0</v>
      </c>
      <c r="R123" s="214">
        <f>Q123*H123</f>
        <v>0</v>
      </c>
      <c r="S123" s="214">
        <v>0</v>
      </c>
      <c r="T123" s="215">
        <f>S123*H123</f>
        <v>0</v>
      </c>
      <c r="AR123" s="25" t="s">
        <v>169</v>
      </c>
      <c r="AT123" s="25" t="s">
        <v>164</v>
      </c>
      <c r="AU123" s="25" t="s">
        <v>83</v>
      </c>
      <c r="AY123" s="25" t="s">
        <v>162</v>
      </c>
      <c r="BE123" s="216">
        <f>IF(N123="základní",J123,0)</f>
        <v>0</v>
      </c>
      <c r="BF123" s="216">
        <f>IF(N123="snížená",J123,0)</f>
        <v>0</v>
      </c>
      <c r="BG123" s="216">
        <f>IF(N123="zákl. přenesená",J123,0)</f>
        <v>0</v>
      </c>
      <c r="BH123" s="216">
        <f>IF(N123="sníž. přenesená",J123,0)</f>
        <v>0</v>
      </c>
      <c r="BI123" s="216">
        <f>IF(N123="nulová",J123,0)</f>
        <v>0</v>
      </c>
      <c r="BJ123" s="25" t="s">
        <v>25</v>
      </c>
      <c r="BK123" s="216">
        <f>ROUND(I123*H123,2)</f>
        <v>0</v>
      </c>
      <c r="BL123" s="25" t="s">
        <v>169</v>
      </c>
      <c r="BM123" s="25" t="s">
        <v>568</v>
      </c>
    </row>
    <row r="124" spans="2:65" s="1" customFormat="1" ht="175.5">
      <c r="B124" s="42"/>
      <c r="C124" s="64"/>
      <c r="D124" s="217" t="s">
        <v>171</v>
      </c>
      <c r="E124" s="64"/>
      <c r="F124" s="218" t="s">
        <v>178</v>
      </c>
      <c r="G124" s="64"/>
      <c r="H124" s="64"/>
      <c r="I124" s="174"/>
      <c r="J124" s="64"/>
      <c r="K124" s="64"/>
      <c r="L124" s="62"/>
      <c r="M124" s="219"/>
      <c r="N124" s="43"/>
      <c r="O124" s="43"/>
      <c r="P124" s="43"/>
      <c r="Q124" s="43"/>
      <c r="R124" s="43"/>
      <c r="S124" s="43"/>
      <c r="T124" s="79"/>
      <c r="AT124" s="25" t="s">
        <v>171</v>
      </c>
      <c r="AU124" s="25" t="s">
        <v>83</v>
      </c>
    </row>
    <row r="125" spans="2:65" s="12" customFormat="1" ht="13.5">
      <c r="B125" s="220"/>
      <c r="C125" s="221"/>
      <c r="D125" s="217" t="s">
        <v>173</v>
      </c>
      <c r="E125" s="222" t="s">
        <v>24</v>
      </c>
      <c r="F125" s="223" t="s">
        <v>569</v>
      </c>
      <c r="G125" s="221"/>
      <c r="H125" s="224">
        <v>2.35</v>
      </c>
      <c r="I125" s="225"/>
      <c r="J125" s="221"/>
      <c r="K125" s="221"/>
      <c r="L125" s="226"/>
      <c r="M125" s="227"/>
      <c r="N125" s="228"/>
      <c r="O125" s="228"/>
      <c r="P125" s="228"/>
      <c r="Q125" s="228"/>
      <c r="R125" s="228"/>
      <c r="S125" s="228"/>
      <c r="T125" s="229"/>
      <c r="AT125" s="230" t="s">
        <v>173</v>
      </c>
      <c r="AU125" s="230" t="s">
        <v>83</v>
      </c>
      <c r="AV125" s="12" t="s">
        <v>83</v>
      </c>
      <c r="AW125" s="12" t="s">
        <v>39</v>
      </c>
      <c r="AX125" s="12" t="s">
        <v>25</v>
      </c>
      <c r="AY125" s="230" t="s">
        <v>162</v>
      </c>
    </row>
    <row r="126" spans="2:65" s="1" customFormat="1" ht="38.25" customHeight="1">
      <c r="B126" s="42"/>
      <c r="C126" s="205" t="s">
        <v>255</v>
      </c>
      <c r="D126" s="205" t="s">
        <v>164</v>
      </c>
      <c r="E126" s="206" t="s">
        <v>175</v>
      </c>
      <c r="F126" s="207" t="s">
        <v>512</v>
      </c>
      <c r="G126" s="208" t="s">
        <v>167</v>
      </c>
      <c r="H126" s="209">
        <v>275.04700000000003</v>
      </c>
      <c r="I126" s="210"/>
      <c r="J126" s="211">
        <f>ROUND(I126*H126,2)</f>
        <v>0</v>
      </c>
      <c r="K126" s="207" t="s">
        <v>168</v>
      </c>
      <c r="L126" s="62"/>
      <c r="M126" s="212" t="s">
        <v>24</v>
      </c>
      <c r="N126" s="213" t="s">
        <v>46</v>
      </c>
      <c r="O126" s="43"/>
      <c r="P126" s="214">
        <f>O126*H126</f>
        <v>0</v>
      </c>
      <c r="Q126" s="214">
        <v>0</v>
      </c>
      <c r="R126" s="214">
        <f>Q126*H126</f>
        <v>0</v>
      </c>
      <c r="S126" s="214">
        <v>0</v>
      </c>
      <c r="T126" s="215">
        <f>S126*H126</f>
        <v>0</v>
      </c>
      <c r="AR126" s="25" t="s">
        <v>169</v>
      </c>
      <c r="AT126" s="25" t="s">
        <v>164</v>
      </c>
      <c r="AU126" s="25" t="s">
        <v>83</v>
      </c>
      <c r="AY126" s="25" t="s">
        <v>162</v>
      </c>
      <c r="BE126" s="216">
        <f>IF(N126="základní",J126,0)</f>
        <v>0</v>
      </c>
      <c r="BF126" s="216">
        <f>IF(N126="snížená",J126,0)</f>
        <v>0</v>
      </c>
      <c r="BG126" s="216">
        <f>IF(N126="zákl. přenesená",J126,0)</f>
        <v>0</v>
      </c>
      <c r="BH126" s="216">
        <f>IF(N126="sníž. přenesená",J126,0)</f>
        <v>0</v>
      </c>
      <c r="BI126" s="216">
        <f>IF(N126="nulová",J126,0)</f>
        <v>0</v>
      </c>
      <c r="BJ126" s="25" t="s">
        <v>25</v>
      </c>
      <c r="BK126" s="216">
        <f>ROUND(I126*H126,2)</f>
        <v>0</v>
      </c>
      <c r="BL126" s="25" t="s">
        <v>169</v>
      </c>
      <c r="BM126" s="25" t="s">
        <v>513</v>
      </c>
    </row>
    <row r="127" spans="2:65" s="1" customFormat="1" ht="175.5">
      <c r="B127" s="42"/>
      <c r="C127" s="64"/>
      <c r="D127" s="217" t="s">
        <v>171</v>
      </c>
      <c r="E127" s="64"/>
      <c r="F127" s="218" t="s">
        <v>178</v>
      </c>
      <c r="G127" s="64"/>
      <c r="H127" s="64"/>
      <c r="I127" s="174"/>
      <c r="J127" s="64"/>
      <c r="K127" s="64"/>
      <c r="L127" s="62"/>
      <c r="M127" s="219"/>
      <c r="N127" s="43"/>
      <c r="O127" s="43"/>
      <c r="P127" s="43"/>
      <c r="Q127" s="43"/>
      <c r="R127" s="43"/>
      <c r="S127" s="43"/>
      <c r="T127" s="79"/>
      <c r="AT127" s="25" t="s">
        <v>171</v>
      </c>
      <c r="AU127" s="25" t="s">
        <v>83</v>
      </c>
    </row>
    <row r="128" spans="2:65" s="12" customFormat="1" ht="13.5">
      <c r="B128" s="220"/>
      <c r="C128" s="221"/>
      <c r="D128" s="217" t="s">
        <v>173</v>
      </c>
      <c r="E128" s="222" t="s">
        <v>372</v>
      </c>
      <c r="F128" s="223" t="s">
        <v>570</v>
      </c>
      <c r="G128" s="221"/>
      <c r="H128" s="224">
        <v>275.04700000000003</v>
      </c>
      <c r="I128" s="225"/>
      <c r="J128" s="221"/>
      <c r="K128" s="221"/>
      <c r="L128" s="226"/>
      <c r="M128" s="227"/>
      <c r="N128" s="228"/>
      <c r="O128" s="228"/>
      <c r="P128" s="228"/>
      <c r="Q128" s="228"/>
      <c r="R128" s="228"/>
      <c r="S128" s="228"/>
      <c r="T128" s="229"/>
      <c r="AT128" s="230" t="s">
        <v>173</v>
      </c>
      <c r="AU128" s="230" t="s">
        <v>83</v>
      </c>
      <c r="AV128" s="12" t="s">
        <v>83</v>
      </c>
      <c r="AW128" s="12" t="s">
        <v>39</v>
      </c>
      <c r="AX128" s="12" t="s">
        <v>25</v>
      </c>
      <c r="AY128" s="230" t="s">
        <v>162</v>
      </c>
    </row>
    <row r="129" spans="2:65" s="1" customFormat="1" ht="38.25" customHeight="1">
      <c r="B129" s="42"/>
      <c r="C129" s="205" t="s">
        <v>30</v>
      </c>
      <c r="D129" s="205" t="s">
        <v>164</v>
      </c>
      <c r="E129" s="206" t="s">
        <v>246</v>
      </c>
      <c r="F129" s="207" t="s">
        <v>247</v>
      </c>
      <c r="G129" s="208" t="s">
        <v>167</v>
      </c>
      <c r="H129" s="209">
        <v>23.126999999999999</v>
      </c>
      <c r="I129" s="210"/>
      <c r="J129" s="211">
        <f>ROUND(I129*H129,2)</f>
        <v>0</v>
      </c>
      <c r="K129" s="207" t="s">
        <v>168</v>
      </c>
      <c r="L129" s="62"/>
      <c r="M129" s="212" t="s">
        <v>24</v>
      </c>
      <c r="N129" s="213" t="s">
        <v>46</v>
      </c>
      <c r="O129" s="43"/>
      <c r="P129" s="214">
        <f>O129*H129</f>
        <v>0</v>
      </c>
      <c r="Q129" s="214">
        <v>0</v>
      </c>
      <c r="R129" s="214">
        <f>Q129*H129</f>
        <v>0</v>
      </c>
      <c r="S129" s="214">
        <v>0</v>
      </c>
      <c r="T129" s="215">
        <f>S129*H129</f>
        <v>0</v>
      </c>
      <c r="AR129" s="25" t="s">
        <v>169</v>
      </c>
      <c r="AT129" s="25" t="s">
        <v>164</v>
      </c>
      <c r="AU129" s="25" t="s">
        <v>83</v>
      </c>
      <c r="AY129" s="25" t="s">
        <v>162</v>
      </c>
      <c r="BE129" s="216">
        <f>IF(N129="základní",J129,0)</f>
        <v>0</v>
      </c>
      <c r="BF129" s="216">
        <f>IF(N129="snížená",J129,0)</f>
        <v>0</v>
      </c>
      <c r="BG129" s="216">
        <f>IF(N129="zákl. přenesená",J129,0)</f>
        <v>0</v>
      </c>
      <c r="BH129" s="216">
        <f>IF(N129="sníž. přenesená",J129,0)</f>
        <v>0</v>
      </c>
      <c r="BI129" s="216">
        <f>IF(N129="nulová",J129,0)</f>
        <v>0</v>
      </c>
      <c r="BJ129" s="25" t="s">
        <v>25</v>
      </c>
      <c r="BK129" s="216">
        <f>ROUND(I129*H129,2)</f>
        <v>0</v>
      </c>
      <c r="BL129" s="25" t="s">
        <v>169</v>
      </c>
      <c r="BM129" s="25" t="s">
        <v>571</v>
      </c>
    </row>
    <row r="130" spans="2:65" s="1" customFormat="1" ht="175.5">
      <c r="B130" s="42"/>
      <c r="C130" s="64"/>
      <c r="D130" s="217" t="s">
        <v>171</v>
      </c>
      <c r="E130" s="64"/>
      <c r="F130" s="218" t="s">
        <v>178</v>
      </c>
      <c r="G130" s="64"/>
      <c r="H130" s="64"/>
      <c r="I130" s="174"/>
      <c r="J130" s="64"/>
      <c r="K130" s="64"/>
      <c r="L130" s="62"/>
      <c r="M130" s="219"/>
      <c r="N130" s="43"/>
      <c r="O130" s="43"/>
      <c r="P130" s="43"/>
      <c r="Q130" s="43"/>
      <c r="R130" s="43"/>
      <c r="S130" s="43"/>
      <c r="T130" s="79"/>
      <c r="AT130" s="25" t="s">
        <v>171</v>
      </c>
      <c r="AU130" s="25" t="s">
        <v>83</v>
      </c>
    </row>
    <row r="131" spans="2:65" s="12" customFormat="1" ht="13.5">
      <c r="B131" s="220"/>
      <c r="C131" s="221"/>
      <c r="D131" s="217" t="s">
        <v>173</v>
      </c>
      <c r="E131" s="222" t="s">
        <v>426</v>
      </c>
      <c r="F131" s="223" t="s">
        <v>572</v>
      </c>
      <c r="G131" s="221"/>
      <c r="H131" s="224">
        <v>23.126999999999999</v>
      </c>
      <c r="I131" s="225"/>
      <c r="J131" s="221"/>
      <c r="K131" s="221"/>
      <c r="L131" s="226"/>
      <c r="M131" s="227"/>
      <c r="N131" s="228"/>
      <c r="O131" s="228"/>
      <c r="P131" s="228"/>
      <c r="Q131" s="228"/>
      <c r="R131" s="228"/>
      <c r="S131" s="228"/>
      <c r="T131" s="229"/>
      <c r="AT131" s="230" t="s">
        <v>173</v>
      </c>
      <c r="AU131" s="230" t="s">
        <v>83</v>
      </c>
      <c r="AV131" s="12" t="s">
        <v>83</v>
      </c>
      <c r="AW131" s="12" t="s">
        <v>39</v>
      </c>
      <c r="AX131" s="12" t="s">
        <v>25</v>
      </c>
      <c r="AY131" s="230" t="s">
        <v>162</v>
      </c>
    </row>
    <row r="132" spans="2:65" s="1" customFormat="1" ht="38.25" customHeight="1">
      <c r="B132" s="42"/>
      <c r="C132" s="205" t="s">
        <v>259</v>
      </c>
      <c r="D132" s="205" t="s">
        <v>164</v>
      </c>
      <c r="E132" s="206" t="s">
        <v>250</v>
      </c>
      <c r="F132" s="207" t="s">
        <v>573</v>
      </c>
      <c r="G132" s="208" t="s">
        <v>167</v>
      </c>
      <c r="H132" s="209">
        <v>50.704999999999998</v>
      </c>
      <c r="I132" s="210"/>
      <c r="J132" s="211">
        <f>ROUND(I132*H132,2)</f>
        <v>0</v>
      </c>
      <c r="K132" s="207" t="s">
        <v>168</v>
      </c>
      <c r="L132" s="62"/>
      <c r="M132" s="212" t="s">
        <v>24</v>
      </c>
      <c r="N132" s="213" t="s">
        <v>46</v>
      </c>
      <c r="O132" s="43"/>
      <c r="P132" s="214">
        <f>O132*H132</f>
        <v>0</v>
      </c>
      <c r="Q132" s="214">
        <v>0</v>
      </c>
      <c r="R132" s="214">
        <f>Q132*H132</f>
        <v>0</v>
      </c>
      <c r="S132" s="214">
        <v>0</v>
      </c>
      <c r="T132" s="215">
        <f>S132*H132</f>
        <v>0</v>
      </c>
      <c r="AR132" s="25" t="s">
        <v>169</v>
      </c>
      <c r="AT132" s="25" t="s">
        <v>164</v>
      </c>
      <c r="AU132" s="25" t="s">
        <v>83</v>
      </c>
      <c r="AY132" s="25" t="s">
        <v>162</v>
      </c>
      <c r="BE132" s="216">
        <f>IF(N132="základní",J132,0)</f>
        <v>0</v>
      </c>
      <c r="BF132" s="216">
        <f>IF(N132="snížená",J132,0)</f>
        <v>0</v>
      </c>
      <c r="BG132" s="216">
        <f>IF(N132="zákl. přenesená",J132,0)</f>
        <v>0</v>
      </c>
      <c r="BH132" s="216">
        <f>IF(N132="sníž. přenesená",J132,0)</f>
        <v>0</v>
      </c>
      <c r="BI132" s="216">
        <f>IF(N132="nulová",J132,0)</f>
        <v>0</v>
      </c>
      <c r="BJ132" s="25" t="s">
        <v>25</v>
      </c>
      <c r="BK132" s="216">
        <f>ROUND(I132*H132,2)</f>
        <v>0</v>
      </c>
      <c r="BL132" s="25" t="s">
        <v>169</v>
      </c>
      <c r="BM132" s="25" t="s">
        <v>574</v>
      </c>
    </row>
    <row r="133" spans="2:65" s="1" customFormat="1" ht="175.5">
      <c r="B133" s="42"/>
      <c r="C133" s="64"/>
      <c r="D133" s="217" t="s">
        <v>171</v>
      </c>
      <c r="E133" s="64"/>
      <c r="F133" s="218" t="s">
        <v>253</v>
      </c>
      <c r="G133" s="64"/>
      <c r="H133" s="64"/>
      <c r="I133" s="174"/>
      <c r="J133" s="64"/>
      <c r="K133" s="64"/>
      <c r="L133" s="62"/>
      <c r="M133" s="219"/>
      <c r="N133" s="43"/>
      <c r="O133" s="43"/>
      <c r="P133" s="43"/>
      <c r="Q133" s="43"/>
      <c r="R133" s="43"/>
      <c r="S133" s="43"/>
      <c r="T133" s="79"/>
      <c r="AT133" s="25" t="s">
        <v>171</v>
      </c>
      <c r="AU133" s="25" t="s">
        <v>83</v>
      </c>
    </row>
    <row r="134" spans="2:65" s="12" customFormat="1" ht="13.5">
      <c r="B134" s="220"/>
      <c r="C134" s="221"/>
      <c r="D134" s="217" t="s">
        <v>173</v>
      </c>
      <c r="E134" s="222" t="s">
        <v>24</v>
      </c>
      <c r="F134" s="223" t="s">
        <v>575</v>
      </c>
      <c r="G134" s="221"/>
      <c r="H134" s="224">
        <v>37.31</v>
      </c>
      <c r="I134" s="225"/>
      <c r="J134" s="221"/>
      <c r="K134" s="221"/>
      <c r="L134" s="226"/>
      <c r="M134" s="227"/>
      <c r="N134" s="228"/>
      <c r="O134" s="228"/>
      <c r="P134" s="228"/>
      <c r="Q134" s="228"/>
      <c r="R134" s="228"/>
      <c r="S134" s="228"/>
      <c r="T134" s="229"/>
      <c r="AT134" s="230" t="s">
        <v>173</v>
      </c>
      <c r="AU134" s="230" t="s">
        <v>83</v>
      </c>
      <c r="AV134" s="12" t="s">
        <v>83</v>
      </c>
      <c r="AW134" s="12" t="s">
        <v>39</v>
      </c>
      <c r="AX134" s="12" t="s">
        <v>75</v>
      </c>
      <c r="AY134" s="230" t="s">
        <v>162</v>
      </c>
    </row>
    <row r="135" spans="2:65" s="12" customFormat="1" ht="13.5">
      <c r="B135" s="220"/>
      <c r="C135" s="221"/>
      <c r="D135" s="217" t="s">
        <v>173</v>
      </c>
      <c r="E135" s="222" t="s">
        <v>24</v>
      </c>
      <c r="F135" s="223" t="s">
        <v>576</v>
      </c>
      <c r="G135" s="221"/>
      <c r="H135" s="224">
        <v>13.395</v>
      </c>
      <c r="I135" s="225"/>
      <c r="J135" s="221"/>
      <c r="K135" s="221"/>
      <c r="L135" s="226"/>
      <c r="M135" s="227"/>
      <c r="N135" s="228"/>
      <c r="O135" s="228"/>
      <c r="P135" s="228"/>
      <c r="Q135" s="228"/>
      <c r="R135" s="228"/>
      <c r="S135" s="228"/>
      <c r="T135" s="229"/>
      <c r="AT135" s="230" t="s">
        <v>173</v>
      </c>
      <c r="AU135" s="230" t="s">
        <v>83</v>
      </c>
      <c r="AV135" s="12" t="s">
        <v>83</v>
      </c>
      <c r="AW135" s="12" t="s">
        <v>39</v>
      </c>
      <c r="AX135" s="12" t="s">
        <v>75</v>
      </c>
      <c r="AY135" s="230" t="s">
        <v>162</v>
      </c>
    </row>
    <row r="136" spans="2:65" s="13" customFormat="1" ht="13.5">
      <c r="B136" s="234"/>
      <c r="C136" s="235"/>
      <c r="D136" s="217" t="s">
        <v>173</v>
      </c>
      <c r="E136" s="236" t="s">
        <v>199</v>
      </c>
      <c r="F136" s="237" t="s">
        <v>257</v>
      </c>
      <c r="G136" s="235"/>
      <c r="H136" s="238">
        <v>50.704999999999998</v>
      </c>
      <c r="I136" s="239"/>
      <c r="J136" s="235"/>
      <c r="K136" s="235"/>
      <c r="L136" s="240"/>
      <c r="M136" s="241"/>
      <c r="N136" s="242"/>
      <c r="O136" s="242"/>
      <c r="P136" s="242"/>
      <c r="Q136" s="242"/>
      <c r="R136" s="242"/>
      <c r="S136" s="242"/>
      <c r="T136" s="243"/>
      <c r="AT136" s="244" t="s">
        <v>173</v>
      </c>
      <c r="AU136" s="244" t="s">
        <v>83</v>
      </c>
      <c r="AV136" s="13" t="s">
        <v>169</v>
      </c>
      <c r="AW136" s="13" t="s">
        <v>39</v>
      </c>
      <c r="AX136" s="13" t="s">
        <v>25</v>
      </c>
      <c r="AY136" s="244" t="s">
        <v>162</v>
      </c>
    </row>
    <row r="137" spans="2:65" s="1" customFormat="1" ht="16.5" customHeight="1">
      <c r="B137" s="42"/>
      <c r="C137" s="205" t="s">
        <v>265</v>
      </c>
      <c r="D137" s="205" t="s">
        <v>164</v>
      </c>
      <c r="E137" s="206" t="s">
        <v>181</v>
      </c>
      <c r="F137" s="207" t="s">
        <v>182</v>
      </c>
      <c r="G137" s="208" t="s">
        <v>167</v>
      </c>
      <c r="H137" s="209">
        <v>304.17399999999998</v>
      </c>
      <c r="I137" s="210"/>
      <c r="J137" s="211">
        <f>ROUND(I137*H137,2)</f>
        <v>0</v>
      </c>
      <c r="K137" s="207" t="s">
        <v>168</v>
      </c>
      <c r="L137" s="62"/>
      <c r="M137" s="212" t="s">
        <v>24</v>
      </c>
      <c r="N137" s="213" t="s">
        <v>46</v>
      </c>
      <c r="O137" s="43"/>
      <c r="P137" s="214">
        <f>O137*H137</f>
        <v>0</v>
      </c>
      <c r="Q137" s="214">
        <v>0</v>
      </c>
      <c r="R137" s="214">
        <f>Q137*H137</f>
        <v>0</v>
      </c>
      <c r="S137" s="214">
        <v>0</v>
      </c>
      <c r="T137" s="215">
        <f>S137*H137</f>
        <v>0</v>
      </c>
      <c r="AR137" s="25" t="s">
        <v>169</v>
      </c>
      <c r="AT137" s="25" t="s">
        <v>164</v>
      </c>
      <c r="AU137" s="25" t="s">
        <v>83</v>
      </c>
      <c r="AY137" s="25" t="s">
        <v>162</v>
      </c>
      <c r="BE137" s="216">
        <f>IF(N137="základní",J137,0)</f>
        <v>0</v>
      </c>
      <c r="BF137" s="216">
        <f>IF(N137="snížená",J137,0)</f>
        <v>0</v>
      </c>
      <c r="BG137" s="216">
        <f>IF(N137="zákl. přenesená",J137,0)</f>
        <v>0</v>
      </c>
      <c r="BH137" s="216">
        <f>IF(N137="sníž. přenesená",J137,0)</f>
        <v>0</v>
      </c>
      <c r="BI137" s="216">
        <f>IF(N137="nulová",J137,0)</f>
        <v>0</v>
      </c>
      <c r="BJ137" s="25" t="s">
        <v>25</v>
      </c>
      <c r="BK137" s="216">
        <f>ROUND(I137*H137,2)</f>
        <v>0</v>
      </c>
      <c r="BL137" s="25" t="s">
        <v>169</v>
      </c>
      <c r="BM137" s="25" t="s">
        <v>514</v>
      </c>
    </row>
    <row r="138" spans="2:65" s="1" customFormat="1" ht="175.5">
      <c r="B138" s="42"/>
      <c r="C138" s="64"/>
      <c r="D138" s="217" t="s">
        <v>171</v>
      </c>
      <c r="E138" s="64"/>
      <c r="F138" s="218" t="s">
        <v>184</v>
      </c>
      <c r="G138" s="64"/>
      <c r="H138" s="64"/>
      <c r="I138" s="174"/>
      <c r="J138" s="64"/>
      <c r="K138" s="64"/>
      <c r="L138" s="62"/>
      <c r="M138" s="219"/>
      <c r="N138" s="43"/>
      <c r="O138" s="43"/>
      <c r="P138" s="43"/>
      <c r="Q138" s="43"/>
      <c r="R138" s="43"/>
      <c r="S138" s="43"/>
      <c r="T138" s="79"/>
      <c r="AT138" s="25" t="s">
        <v>171</v>
      </c>
      <c r="AU138" s="25" t="s">
        <v>83</v>
      </c>
    </row>
    <row r="139" spans="2:65" s="12" customFormat="1" ht="13.5">
      <c r="B139" s="220"/>
      <c r="C139" s="221"/>
      <c r="D139" s="217" t="s">
        <v>173</v>
      </c>
      <c r="E139" s="222" t="s">
        <v>24</v>
      </c>
      <c r="F139" s="223" t="s">
        <v>577</v>
      </c>
      <c r="G139" s="221"/>
      <c r="H139" s="224">
        <v>304.17399999999998</v>
      </c>
      <c r="I139" s="225"/>
      <c r="J139" s="221"/>
      <c r="K139" s="221"/>
      <c r="L139" s="226"/>
      <c r="M139" s="227"/>
      <c r="N139" s="228"/>
      <c r="O139" s="228"/>
      <c r="P139" s="228"/>
      <c r="Q139" s="228"/>
      <c r="R139" s="228"/>
      <c r="S139" s="228"/>
      <c r="T139" s="229"/>
      <c r="AT139" s="230" t="s">
        <v>173</v>
      </c>
      <c r="AU139" s="230" t="s">
        <v>83</v>
      </c>
      <c r="AV139" s="12" t="s">
        <v>83</v>
      </c>
      <c r="AW139" s="12" t="s">
        <v>39</v>
      </c>
      <c r="AX139" s="12" t="s">
        <v>25</v>
      </c>
      <c r="AY139" s="230" t="s">
        <v>162</v>
      </c>
    </row>
    <row r="140" spans="2:65" s="1" customFormat="1" ht="16.5" customHeight="1">
      <c r="B140" s="42"/>
      <c r="C140" s="205" t="s">
        <v>270</v>
      </c>
      <c r="D140" s="205" t="s">
        <v>164</v>
      </c>
      <c r="E140" s="206" t="s">
        <v>186</v>
      </c>
      <c r="F140" s="207" t="s">
        <v>187</v>
      </c>
      <c r="G140" s="208" t="s">
        <v>188</v>
      </c>
      <c r="H140" s="209">
        <v>563.06399999999996</v>
      </c>
      <c r="I140" s="210"/>
      <c r="J140" s="211">
        <f>ROUND(I140*H140,2)</f>
        <v>0</v>
      </c>
      <c r="K140" s="207" t="s">
        <v>168</v>
      </c>
      <c r="L140" s="62"/>
      <c r="M140" s="212" t="s">
        <v>24</v>
      </c>
      <c r="N140" s="213" t="s">
        <v>46</v>
      </c>
      <c r="O140" s="43"/>
      <c r="P140" s="214">
        <f>O140*H140</f>
        <v>0</v>
      </c>
      <c r="Q140" s="214">
        <v>0</v>
      </c>
      <c r="R140" s="214">
        <f>Q140*H140</f>
        <v>0</v>
      </c>
      <c r="S140" s="214">
        <v>0</v>
      </c>
      <c r="T140" s="215">
        <f>S140*H140</f>
        <v>0</v>
      </c>
      <c r="AR140" s="25" t="s">
        <v>169</v>
      </c>
      <c r="AT140" s="25" t="s">
        <v>164</v>
      </c>
      <c r="AU140" s="25" t="s">
        <v>83</v>
      </c>
      <c r="AY140" s="25" t="s">
        <v>162</v>
      </c>
      <c r="BE140" s="216">
        <f>IF(N140="základní",J140,0)</f>
        <v>0</v>
      </c>
      <c r="BF140" s="216">
        <f>IF(N140="snížená",J140,0)</f>
        <v>0</v>
      </c>
      <c r="BG140" s="216">
        <f>IF(N140="zákl. přenesená",J140,0)</f>
        <v>0</v>
      </c>
      <c r="BH140" s="216">
        <f>IF(N140="sníž. přenesená",J140,0)</f>
        <v>0</v>
      </c>
      <c r="BI140" s="216">
        <f>IF(N140="nulová",J140,0)</f>
        <v>0</v>
      </c>
      <c r="BJ140" s="25" t="s">
        <v>25</v>
      </c>
      <c r="BK140" s="216">
        <f>ROUND(I140*H140,2)</f>
        <v>0</v>
      </c>
      <c r="BL140" s="25" t="s">
        <v>169</v>
      </c>
      <c r="BM140" s="25" t="s">
        <v>515</v>
      </c>
    </row>
    <row r="141" spans="2:65" s="1" customFormat="1" ht="175.5">
      <c r="B141" s="42"/>
      <c r="C141" s="64"/>
      <c r="D141" s="217" t="s">
        <v>171</v>
      </c>
      <c r="E141" s="64"/>
      <c r="F141" s="218" t="s">
        <v>184</v>
      </c>
      <c r="G141" s="64"/>
      <c r="H141" s="64"/>
      <c r="I141" s="174"/>
      <c r="J141" s="64"/>
      <c r="K141" s="64"/>
      <c r="L141" s="62"/>
      <c r="M141" s="219"/>
      <c r="N141" s="43"/>
      <c r="O141" s="43"/>
      <c r="P141" s="43"/>
      <c r="Q141" s="43"/>
      <c r="R141" s="43"/>
      <c r="S141" s="43"/>
      <c r="T141" s="79"/>
      <c r="AT141" s="25" t="s">
        <v>171</v>
      </c>
      <c r="AU141" s="25" t="s">
        <v>83</v>
      </c>
    </row>
    <row r="142" spans="2:65" s="12" customFormat="1" ht="13.5">
      <c r="B142" s="220"/>
      <c r="C142" s="221"/>
      <c r="D142" s="217" t="s">
        <v>173</v>
      </c>
      <c r="E142" s="222" t="s">
        <v>24</v>
      </c>
      <c r="F142" s="223" t="s">
        <v>578</v>
      </c>
      <c r="G142" s="221"/>
      <c r="H142" s="224">
        <v>563.06399999999996</v>
      </c>
      <c r="I142" s="225"/>
      <c r="J142" s="221"/>
      <c r="K142" s="221"/>
      <c r="L142" s="226"/>
      <c r="M142" s="227"/>
      <c r="N142" s="228"/>
      <c r="O142" s="228"/>
      <c r="P142" s="228"/>
      <c r="Q142" s="228"/>
      <c r="R142" s="228"/>
      <c r="S142" s="228"/>
      <c r="T142" s="229"/>
      <c r="AT142" s="230" t="s">
        <v>173</v>
      </c>
      <c r="AU142" s="230" t="s">
        <v>83</v>
      </c>
      <c r="AV142" s="12" t="s">
        <v>83</v>
      </c>
      <c r="AW142" s="12" t="s">
        <v>39</v>
      </c>
      <c r="AX142" s="12" t="s">
        <v>25</v>
      </c>
      <c r="AY142" s="230" t="s">
        <v>162</v>
      </c>
    </row>
    <row r="143" spans="2:65" s="1" customFormat="1" ht="25.5" customHeight="1">
      <c r="B143" s="42"/>
      <c r="C143" s="205" t="s">
        <v>277</v>
      </c>
      <c r="D143" s="205" t="s">
        <v>164</v>
      </c>
      <c r="E143" s="206" t="s">
        <v>260</v>
      </c>
      <c r="F143" s="207" t="s">
        <v>579</v>
      </c>
      <c r="G143" s="208" t="s">
        <v>167</v>
      </c>
      <c r="H143" s="209">
        <v>68.680000000000007</v>
      </c>
      <c r="I143" s="210"/>
      <c r="J143" s="211">
        <f>ROUND(I143*H143,2)</f>
        <v>0</v>
      </c>
      <c r="K143" s="207" t="s">
        <v>168</v>
      </c>
      <c r="L143" s="62"/>
      <c r="M143" s="212" t="s">
        <v>24</v>
      </c>
      <c r="N143" s="213" t="s">
        <v>46</v>
      </c>
      <c r="O143" s="43"/>
      <c r="P143" s="214">
        <f>O143*H143</f>
        <v>0</v>
      </c>
      <c r="Q143" s="214">
        <v>0</v>
      </c>
      <c r="R143" s="214">
        <f>Q143*H143</f>
        <v>0</v>
      </c>
      <c r="S143" s="214">
        <v>0</v>
      </c>
      <c r="T143" s="215">
        <f>S143*H143</f>
        <v>0</v>
      </c>
      <c r="AR143" s="25" t="s">
        <v>169</v>
      </c>
      <c r="AT143" s="25" t="s">
        <v>164</v>
      </c>
      <c r="AU143" s="25" t="s">
        <v>83</v>
      </c>
      <c r="AY143" s="25" t="s">
        <v>162</v>
      </c>
      <c r="BE143" s="216">
        <f>IF(N143="základní",J143,0)</f>
        <v>0</v>
      </c>
      <c r="BF143" s="216">
        <f>IF(N143="snížená",J143,0)</f>
        <v>0</v>
      </c>
      <c r="BG143" s="216">
        <f>IF(N143="zákl. přenesená",J143,0)</f>
        <v>0</v>
      </c>
      <c r="BH143" s="216">
        <f>IF(N143="sníž. přenesená",J143,0)</f>
        <v>0</v>
      </c>
      <c r="BI143" s="216">
        <f>IF(N143="nulová",J143,0)</f>
        <v>0</v>
      </c>
      <c r="BJ143" s="25" t="s">
        <v>25</v>
      </c>
      <c r="BK143" s="216">
        <f>ROUND(I143*H143,2)</f>
        <v>0</v>
      </c>
      <c r="BL143" s="25" t="s">
        <v>169</v>
      </c>
      <c r="BM143" s="25" t="s">
        <v>580</v>
      </c>
    </row>
    <row r="144" spans="2:65" s="1" customFormat="1" ht="175.5">
      <c r="B144" s="42"/>
      <c r="C144" s="64"/>
      <c r="D144" s="217" t="s">
        <v>171</v>
      </c>
      <c r="E144" s="64"/>
      <c r="F144" s="218" t="s">
        <v>263</v>
      </c>
      <c r="G144" s="64"/>
      <c r="H144" s="64"/>
      <c r="I144" s="174"/>
      <c r="J144" s="64"/>
      <c r="K144" s="64"/>
      <c r="L144" s="62"/>
      <c r="M144" s="219"/>
      <c r="N144" s="43"/>
      <c r="O144" s="43"/>
      <c r="P144" s="43"/>
      <c r="Q144" s="43"/>
      <c r="R144" s="43"/>
      <c r="S144" s="43"/>
      <c r="T144" s="79"/>
      <c r="AT144" s="25" t="s">
        <v>171</v>
      </c>
      <c r="AU144" s="25" t="s">
        <v>83</v>
      </c>
    </row>
    <row r="145" spans="2:65" s="12" customFormat="1" ht="13.5">
      <c r="B145" s="220"/>
      <c r="C145" s="221"/>
      <c r="D145" s="217" t="s">
        <v>173</v>
      </c>
      <c r="E145" s="222" t="s">
        <v>211</v>
      </c>
      <c r="F145" s="223" t="s">
        <v>581</v>
      </c>
      <c r="G145" s="221"/>
      <c r="H145" s="224">
        <v>68.680000000000007</v>
      </c>
      <c r="I145" s="225"/>
      <c r="J145" s="221"/>
      <c r="K145" s="221"/>
      <c r="L145" s="226"/>
      <c r="M145" s="227"/>
      <c r="N145" s="228"/>
      <c r="O145" s="228"/>
      <c r="P145" s="228"/>
      <c r="Q145" s="228"/>
      <c r="R145" s="228"/>
      <c r="S145" s="228"/>
      <c r="T145" s="229"/>
      <c r="AT145" s="230" t="s">
        <v>173</v>
      </c>
      <c r="AU145" s="230" t="s">
        <v>83</v>
      </c>
      <c r="AV145" s="12" t="s">
        <v>83</v>
      </c>
      <c r="AW145" s="12" t="s">
        <v>39</v>
      </c>
      <c r="AX145" s="12" t="s">
        <v>25</v>
      </c>
      <c r="AY145" s="230" t="s">
        <v>162</v>
      </c>
    </row>
    <row r="146" spans="2:65" s="1" customFormat="1" ht="25.5" customHeight="1">
      <c r="B146" s="42"/>
      <c r="C146" s="205" t="s">
        <v>10</v>
      </c>
      <c r="D146" s="205" t="s">
        <v>164</v>
      </c>
      <c r="E146" s="206" t="s">
        <v>266</v>
      </c>
      <c r="F146" s="207" t="s">
        <v>582</v>
      </c>
      <c r="G146" s="208" t="s">
        <v>219</v>
      </c>
      <c r="H146" s="209">
        <v>101.3</v>
      </c>
      <c r="I146" s="210"/>
      <c r="J146" s="211">
        <f>ROUND(I146*H146,2)</f>
        <v>0</v>
      </c>
      <c r="K146" s="207" t="s">
        <v>168</v>
      </c>
      <c r="L146" s="62"/>
      <c r="M146" s="212" t="s">
        <v>24</v>
      </c>
      <c r="N146" s="213" t="s">
        <v>46</v>
      </c>
      <c r="O146" s="43"/>
      <c r="P146" s="214">
        <f>O146*H146</f>
        <v>0</v>
      </c>
      <c r="Q146" s="214">
        <v>0</v>
      </c>
      <c r="R146" s="214">
        <f>Q146*H146</f>
        <v>0</v>
      </c>
      <c r="S146" s="214">
        <v>0</v>
      </c>
      <c r="T146" s="215">
        <f>S146*H146</f>
        <v>0</v>
      </c>
      <c r="AR146" s="25" t="s">
        <v>169</v>
      </c>
      <c r="AT146" s="25" t="s">
        <v>164</v>
      </c>
      <c r="AU146" s="25" t="s">
        <v>83</v>
      </c>
      <c r="AY146" s="25" t="s">
        <v>162</v>
      </c>
      <c r="BE146" s="216">
        <f>IF(N146="základní",J146,0)</f>
        <v>0</v>
      </c>
      <c r="BF146" s="216">
        <f>IF(N146="snížená",J146,0)</f>
        <v>0</v>
      </c>
      <c r="BG146" s="216">
        <f>IF(N146="zákl. přenesená",J146,0)</f>
        <v>0</v>
      </c>
      <c r="BH146" s="216">
        <f>IF(N146="sníž. přenesená",J146,0)</f>
        <v>0</v>
      </c>
      <c r="BI146" s="216">
        <f>IF(N146="nulová",J146,0)</f>
        <v>0</v>
      </c>
      <c r="BJ146" s="25" t="s">
        <v>25</v>
      </c>
      <c r="BK146" s="216">
        <f>ROUND(I146*H146,2)</f>
        <v>0</v>
      </c>
      <c r="BL146" s="25" t="s">
        <v>169</v>
      </c>
      <c r="BM146" s="25" t="s">
        <v>583</v>
      </c>
    </row>
    <row r="147" spans="2:65" s="1" customFormat="1" ht="94.5">
      <c r="B147" s="42"/>
      <c r="C147" s="64"/>
      <c r="D147" s="217" t="s">
        <v>171</v>
      </c>
      <c r="E147" s="64"/>
      <c r="F147" s="218" t="s">
        <v>269</v>
      </c>
      <c r="G147" s="64"/>
      <c r="H147" s="64"/>
      <c r="I147" s="174"/>
      <c r="J147" s="64"/>
      <c r="K147" s="64"/>
      <c r="L147" s="62"/>
      <c r="M147" s="219"/>
      <c r="N147" s="43"/>
      <c r="O147" s="43"/>
      <c r="P147" s="43"/>
      <c r="Q147" s="43"/>
      <c r="R147" s="43"/>
      <c r="S147" s="43"/>
      <c r="T147" s="79"/>
      <c r="AT147" s="25" t="s">
        <v>171</v>
      </c>
      <c r="AU147" s="25" t="s">
        <v>83</v>
      </c>
    </row>
    <row r="148" spans="2:65" s="12" customFormat="1" ht="13.5">
      <c r="B148" s="220"/>
      <c r="C148" s="221"/>
      <c r="D148" s="217" t="s">
        <v>173</v>
      </c>
      <c r="E148" s="222" t="s">
        <v>24</v>
      </c>
      <c r="F148" s="223" t="s">
        <v>207</v>
      </c>
      <c r="G148" s="221"/>
      <c r="H148" s="224">
        <v>101.3</v>
      </c>
      <c r="I148" s="225"/>
      <c r="J148" s="221"/>
      <c r="K148" s="221"/>
      <c r="L148" s="226"/>
      <c r="M148" s="227"/>
      <c r="N148" s="228"/>
      <c r="O148" s="228"/>
      <c r="P148" s="228"/>
      <c r="Q148" s="228"/>
      <c r="R148" s="228"/>
      <c r="S148" s="228"/>
      <c r="T148" s="229"/>
      <c r="AT148" s="230" t="s">
        <v>173</v>
      </c>
      <c r="AU148" s="230" t="s">
        <v>83</v>
      </c>
      <c r="AV148" s="12" t="s">
        <v>83</v>
      </c>
      <c r="AW148" s="12" t="s">
        <v>39</v>
      </c>
      <c r="AX148" s="12" t="s">
        <v>25</v>
      </c>
      <c r="AY148" s="230" t="s">
        <v>162</v>
      </c>
    </row>
    <row r="149" spans="2:65" s="1" customFormat="1" ht="16.5" customHeight="1">
      <c r="B149" s="42"/>
      <c r="C149" s="245" t="s">
        <v>286</v>
      </c>
      <c r="D149" s="245" t="s">
        <v>271</v>
      </c>
      <c r="E149" s="246" t="s">
        <v>272</v>
      </c>
      <c r="F149" s="247" t="s">
        <v>584</v>
      </c>
      <c r="G149" s="248" t="s">
        <v>274</v>
      </c>
      <c r="H149" s="249">
        <v>1.52</v>
      </c>
      <c r="I149" s="250"/>
      <c r="J149" s="251">
        <f>ROUND(I149*H149,2)</f>
        <v>0</v>
      </c>
      <c r="K149" s="247" t="s">
        <v>168</v>
      </c>
      <c r="L149" s="252"/>
      <c r="M149" s="253" t="s">
        <v>24</v>
      </c>
      <c r="N149" s="254" t="s">
        <v>46</v>
      </c>
      <c r="O149" s="43"/>
      <c r="P149" s="214">
        <f>O149*H149</f>
        <v>0</v>
      </c>
      <c r="Q149" s="214">
        <v>1E-3</v>
      </c>
      <c r="R149" s="214">
        <f>Q149*H149</f>
        <v>1.5200000000000001E-3</v>
      </c>
      <c r="S149" s="214">
        <v>0</v>
      </c>
      <c r="T149" s="215">
        <f>S149*H149</f>
        <v>0</v>
      </c>
      <c r="AR149" s="25" t="s">
        <v>249</v>
      </c>
      <c r="AT149" s="25" t="s">
        <v>271</v>
      </c>
      <c r="AU149" s="25" t="s">
        <v>83</v>
      </c>
      <c r="AY149" s="25" t="s">
        <v>162</v>
      </c>
      <c r="BE149" s="216">
        <f>IF(N149="základní",J149,0)</f>
        <v>0</v>
      </c>
      <c r="BF149" s="216">
        <f>IF(N149="snížená",J149,0)</f>
        <v>0</v>
      </c>
      <c r="BG149" s="216">
        <f>IF(N149="zákl. přenesená",J149,0)</f>
        <v>0</v>
      </c>
      <c r="BH149" s="216">
        <f>IF(N149="sníž. přenesená",J149,0)</f>
        <v>0</v>
      </c>
      <c r="BI149" s="216">
        <f>IF(N149="nulová",J149,0)</f>
        <v>0</v>
      </c>
      <c r="BJ149" s="25" t="s">
        <v>25</v>
      </c>
      <c r="BK149" s="216">
        <f>ROUND(I149*H149,2)</f>
        <v>0</v>
      </c>
      <c r="BL149" s="25" t="s">
        <v>169</v>
      </c>
      <c r="BM149" s="25" t="s">
        <v>585</v>
      </c>
    </row>
    <row r="150" spans="2:65" s="12" customFormat="1" ht="13.5">
      <c r="B150" s="220"/>
      <c r="C150" s="221"/>
      <c r="D150" s="217" t="s">
        <v>173</v>
      </c>
      <c r="E150" s="221"/>
      <c r="F150" s="223" t="s">
        <v>586</v>
      </c>
      <c r="G150" s="221"/>
      <c r="H150" s="224">
        <v>1.52</v>
      </c>
      <c r="I150" s="225"/>
      <c r="J150" s="221"/>
      <c r="K150" s="221"/>
      <c r="L150" s="226"/>
      <c r="M150" s="227"/>
      <c r="N150" s="228"/>
      <c r="O150" s="228"/>
      <c r="P150" s="228"/>
      <c r="Q150" s="228"/>
      <c r="R150" s="228"/>
      <c r="S150" s="228"/>
      <c r="T150" s="229"/>
      <c r="AT150" s="230" t="s">
        <v>173</v>
      </c>
      <c r="AU150" s="230" t="s">
        <v>83</v>
      </c>
      <c r="AV150" s="12" t="s">
        <v>83</v>
      </c>
      <c r="AW150" s="12" t="s">
        <v>6</v>
      </c>
      <c r="AX150" s="12" t="s">
        <v>25</v>
      </c>
      <c r="AY150" s="230" t="s">
        <v>162</v>
      </c>
    </row>
    <row r="151" spans="2:65" s="1" customFormat="1" ht="25.5" customHeight="1">
      <c r="B151" s="42"/>
      <c r="C151" s="205" t="s">
        <v>292</v>
      </c>
      <c r="D151" s="205" t="s">
        <v>164</v>
      </c>
      <c r="E151" s="206" t="s">
        <v>278</v>
      </c>
      <c r="F151" s="207" t="s">
        <v>587</v>
      </c>
      <c r="G151" s="208" t="s">
        <v>219</v>
      </c>
      <c r="H151" s="209">
        <v>188.44</v>
      </c>
      <c r="I151" s="210"/>
      <c r="J151" s="211">
        <f>ROUND(I151*H151,2)</f>
        <v>0</v>
      </c>
      <c r="K151" s="207" t="s">
        <v>168</v>
      </c>
      <c r="L151" s="62"/>
      <c r="M151" s="212" t="s">
        <v>24</v>
      </c>
      <c r="N151" s="213" t="s">
        <v>46</v>
      </c>
      <c r="O151" s="43"/>
      <c r="P151" s="214">
        <f>O151*H151</f>
        <v>0</v>
      </c>
      <c r="Q151" s="214">
        <v>0</v>
      </c>
      <c r="R151" s="214">
        <f>Q151*H151</f>
        <v>0</v>
      </c>
      <c r="S151" s="214">
        <v>0</v>
      </c>
      <c r="T151" s="215">
        <f>S151*H151</f>
        <v>0</v>
      </c>
      <c r="AR151" s="25" t="s">
        <v>169</v>
      </c>
      <c r="AT151" s="25" t="s">
        <v>164</v>
      </c>
      <c r="AU151" s="25" t="s">
        <v>83</v>
      </c>
      <c r="AY151" s="25" t="s">
        <v>162</v>
      </c>
      <c r="BE151" s="216">
        <f>IF(N151="základní",J151,0)</f>
        <v>0</v>
      </c>
      <c r="BF151" s="216">
        <f>IF(N151="snížená",J151,0)</f>
        <v>0</v>
      </c>
      <c r="BG151" s="216">
        <f>IF(N151="zákl. přenesená",J151,0)</f>
        <v>0</v>
      </c>
      <c r="BH151" s="216">
        <f>IF(N151="sníž. přenesená",J151,0)</f>
        <v>0</v>
      </c>
      <c r="BI151" s="216">
        <f>IF(N151="nulová",J151,0)</f>
        <v>0</v>
      </c>
      <c r="BJ151" s="25" t="s">
        <v>25</v>
      </c>
      <c r="BK151" s="216">
        <f>ROUND(I151*H151,2)</f>
        <v>0</v>
      </c>
      <c r="BL151" s="25" t="s">
        <v>169</v>
      </c>
      <c r="BM151" s="25" t="s">
        <v>588</v>
      </c>
    </row>
    <row r="152" spans="2:65" s="1" customFormat="1" ht="94.5">
      <c r="B152" s="42"/>
      <c r="C152" s="64"/>
      <c r="D152" s="217" t="s">
        <v>171</v>
      </c>
      <c r="E152" s="64"/>
      <c r="F152" s="218" t="s">
        <v>269</v>
      </c>
      <c r="G152" s="64"/>
      <c r="H152" s="64"/>
      <c r="I152" s="174"/>
      <c r="J152" s="64"/>
      <c r="K152" s="64"/>
      <c r="L152" s="62"/>
      <c r="M152" s="219"/>
      <c r="N152" s="43"/>
      <c r="O152" s="43"/>
      <c r="P152" s="43"/>
      <c r="Q152" s="43"/>
      <c r="R152" s="43"/>
      <c r="S152" s="43"/>
      <c r="T152" s="79"/>
      <c r="AT152" s="25" t="s">
        <v>171</v>
      </c>
      <c r="AU152" s="25" t="s">
        <v>83</v>
      </c>
    </row>
    <row r="153" spans="2:65" s="12" customFormat="1" ht="13.5">
      <c r="B153" s="220"/>
      <c r="C153" s="221"/>
      <c r="D153" s="217" t="s">
        <v>173</v>
      </c>
      <c r="E153" s="222" t="s">
        <v>24</v>
      </c>
      <c r="F153" s="223" t="s">
        <v>281</v>
      </c>
      <c r="G153" s="221"/>
      <c r="H153" s="224">
        <v>120.4</v>
      </c>
      <c r="I153" s="225"/>
      <c r="J153" s="221"/>
      <c r="K153" s="221"/>
      <c r="L153" s="226"/>
      <c r="M153" s="227"/>
      <c r="N153" s="228"/>
      <c r="O153" s="228"/>
      <c r="P153" s="228"/>
      <c r="Q153" s="228"/>
      <c r="R153" s="228"/>
      <c r="S153" s="228"/>
      <c r="T153" s="229"/>
      <c r="AT153" s="230" t="s">
        <v>173</v>
      </c>
      <c r="AU153" s="230" t="s">
        <v>83</v>
      </c>
      <c r="AV153" s="12" t="s">
        <v>83</v>
      </c>
      <c r="AW153" s="12" t="s">
        <v>39</v>
      </c>
      <c r="AX153" s="12" t="s">
        <v>75</v>
      </c>
      <c r="AY153" s="230" t="s">
        <v>162</v>
      </c>
    </row>
    <row r="154" spans="2:65" s="12" customFormat="1" ht="13.5">
      <c r="B154" s="220"/>
      <c r="C154" s="221"/>
      <c r="D154" s="217" t="s">
        <v>173</v>
      </c>
      <c r="E154" s="222" t="s">
        <v>24</v>
      </c>
      <c r="F154" s="223" t="s">
        <v>589</v>
      </c>
      <c r="G154" s="221"/>
      <c r="H154" s="224">
        <v>68.040000000000006</v>
      </c>
      <c r="I154" s="225"/>
      <c r="J154" s="221"/>
      <c r="K154" s="221"/>
      <c r="L154" s="226"/>
      <c r="M154" s="227"/>
      <c r="N154" s="228"/>
      <c r="O154" s="228"/>
      <c r="P154" s="228"/>
      <c r="Q154" s="228"/>
      <c r="R154" s="228"/>
      <c r="S154" s="228"/>
      <c r="T154" s="229"/>
      <c r="AT154" s="230" t="s">
        <v>173</v>
      </c>
      <c r="AU154" s="230" t="s">
        <v>83</v>
      </c>
      <c r="AV154" s="12" t="s">
        <v>83</v>
      </c>
      <c r="AW154" s="12" t="s">
        <v>39</v>
      </c>
      <c r="AX154" s="12" t="s">
        <v>75</v>
      </c>
      <c r="AY154" s="230" t="s">
        <v>162</v>
      </c>
    </row>
    <row r="155" spans="2:65" s="13" customFormat="1" ht="13.5">
      <c r="B155" s="234"/>
      <c r="C155" s="235"/>
      <c r="D155" s="217" t="s">
        <v>173</v>
      </c>
      <c r="E155" s="236" t="s">
        <v>24</v>
      </c>
      <c r="F155" s="237" t="s">
        <v>257</v>
      </c>
      <c r="G155" s="235"/>
      <c r="H155" s="238">
        <v>188.44</v>
      </c>
      <c r="I155" s="239"/>
      <c r="J155" s="235"/>
      <c r="K155" s="235"/>
      <c r="L155" s="240"/>
      <c r="M155" s="241"/>
      <c r="N155" s="242"/>
      <c r="O155" s="242"/>
      <c r="P155" s="242"/>
      <c r="Q155" s="242"/>
      <c r="R155" s="242"/>
      <c r="S155" s="242"/>
      <c r="T155" s="243"/>
      <c r="AT155" s="244" t="s">
        <v>173</v>
      </c>
      <c r="AU155" s="244" t="s">
        <v>83</v>
      </c>
      <c r="AV155" s="13" t="s">
        <v>169</v>
      </c>
      <c r="AW155" s="13" t="s">
        <v>39</v>
      </c>
      <c r="AX155" s="13" t="s">
        <v>25</v>
      </c>
      <c r="AY155" s="244" t="s">
        <v>162</v>
      </c>
    </row>
    <row r="156" spans="2:65" s="1" customFormat="1" ht="16.5" customHeight="1">
      <c r="B156" s="42"/>
      <c r="C156" s="245" t="s">
        <v>298</v>
      </c>
      <c r="D156" s="245" t="s">
        <v>271</v>
      </c>
      <c r="E156" s="246" t="s">
        <v>282</v>
      </c>
      <c r="F156" s="247" t="s">
        <v>590</v>
      </c>
      <c r="G156" s="248" t="s">
        <v>274</v>
      </c>
      <c r="H156" s="249">
        <v>2.827</v>
      </c>
      <c r="I156" s="250"/>
      <c r="J156" s="251">
        <f>ROUND(I156*H156,2)</f>
        <v>0</v>
      </c>
      <c r="K156" s="247" t="s">
        <v>168</v>
      </c>
      <c r="L156" s="252"/>
      <c r="M156" s="253" t="s">
        <v>24</v>
      </c>
      <c r="N156" s="254" t="s">
        <v>46</v>
      </c>
      <c r="O156" s="43"/>
      <c r="P156" s="214">
        <f>O156*H156</f>
        <v>0</v>
      </c>
      <c r="Q156" s="214">
        <v>1E-3</v>
      </c>
      <c r="R156" s="214">
        <f>Q156*H156</f>
        <v>2.8270000000000001E-3</v>
      </c>
      <c r="S156" s="214">
        <v>0</v>
      </c>
      <c r="T156" s="215">
        <f>S156*H156</f>
        <v>0</v>
      </c>
      <c r="AR156" s="25" t="s">
        <v>249</v>
      </c>
      <c r="AT156" s="25" t="s">
        <v>271</v>
      </c>
      <c r="AU156" s="25" t="s">
        <v>83</v>
      </c>
      <c r="AY156" s="25" t="s">
        <v>162</v>
      </c>
      <c r="BE156" s="216">
        <f>IF(N156="základní",J156,0)</f>
        <v>0</v>
      </c>
      <c r="BF156" s="216">
        <f>IF(N156="snížená",J156,0)</f>
        <v>0</v>
      </c>
      <c r="BG156" s="216">
        <f>IF(N156="zákl. přenesená",J156,0)</f>
        <v>0</v>
      </c>
      <c r="BH156" s="216">
        <f>IF(N156="sníž. přenesená",J156,0)</f>
        <v>0</v>
      </c>
      <c r="BI156" s="216">
        <f>IF(N156="nulová",J156,0)</f>
        <v>0</v>
      </c>
      <c r="BJ156" s="25" t="s">
        <v>25</v>
      </c>
      <c r="BK156" s="216">
        <f>ROUND(I156*H156,2)</f>
        <v>0</v>
      </c>
      <c r="BL156" s="25" t="s">
        <v>169</v>
      </c>
      <c r="BM156" s="25" t="s">
        <v>591</v>
      </c>
    </row>
    <row r="157" spans="2:65" s="12" customFormat="1" ht="13.5">
      <c r="B157" s="220"/>
      <c r="C157" s="221"/>
      <c r="D157" s="217" t="s">
        <v>173</v>
      </c>
      <c r="E157" s="221"/>
      <c r="F157" s="223" t="s">
        <v>592</v>
      </c>
      <c r="G157" s="221"/>
      <c r="H157" s="224">
        <v>2.827</v>
      </c>
      <c r="I157" s="225"/>
      <c r="J157" s="221"/>
      <c r="K157" s="221"/>
      <c r="L157" s="226"/>
      <c r="M157" s="227"/>
      <c r="N157" s="228"/>
      <c r="O157" s="228"/>
      <c r="P157" s="228"/>
      <c r="Q157" s="228"/>
      <c r="R157" s="228"/>
      <c r="S157" s="228"/>
      <c r="T157" s="229"/>
      <c r="AT157" s="230" t="s">
        <v>173</v>
      </c>
      <c r="AU157" s="230" t="s">
        <v>83</v>
      </c>
      <c r="AV157" s="12" t="s">
        <v>83</v>
      </c>
      <c r="AW157" s="12" t="s">
        <v>6</v>
      </c>
      <c r="AX157" s="12" t="s">
        <v>25</v>
      </c>
      <c r="AY157" s="230" t="s">
        <v>162</v>
      </c>
    </row>
    <row r="158" spans="2:65" s="1" customFormat="1" ht="25.5" customHeight="1">
      <c r="B158" s="42"/>
      <c r="C158" s="205" t="s">
        <v>304</v>
      </c>
      <c r="D158" s="205" t="s">
        <v>164</v>
      </c>
      <c r="E158" s="206" t="s">
        <v>287</v>
      </c>
      <c r="F158" s="207" t="s">
        <v>593</v>
      </c>
      <c r="G158" s="208" t="s">
        <v>219</v>
      </c>
      <c r="H158" s="209">
        <v>101.3</v>
      </c>
      <c r="I158" s="210"/>
      <c r="J158" s="211">
        <f>ROUND(I158*H158,2)</f>
        <v>0</v>
      </c>
      <c r="K158" s="207" t="s">
        <v>168</v>
      </c>
      <c r="L158" s="62"/>
      <c r="M158" s="212" t="s">
        <v>24</v>
      </c>
      <c r="N158" s="213" t="s">
        <v>46</v>
      </c>
      <c r="O158" s="43"/>
      <c r="P158" s="214">
        <f>O158*H158</f>
        <v>0</v>
      </c>
      <c r="Q158" s="214">
        <v>0</v>
      </c>
      <c r="R158" s="214">
        <f>Q158*H158</f>
        <v>0</v>
      </c>
      <c r="S158" s="214">
        <v>0</v>
      </c>
      <c r="T158" s="215">
        <f>S158*H158</f>
        <v>0</v>
      </c>
      <c r="AR158" s="25" t="s">
        <v>169</v>
      </c>
      <c r="AT158" s="25" t="s">
        <v>164</v>
      </c>
      <c r="AU158" s="25" t="s">
        <v>83</v>
      </c>
      <c r="AY158" s="25" t="s">
        <v>162</v>
      </c>
      <c r="BE158" s="216">
        <f>IF(N158="základní",J158,0)</f>
        <v>0</v>
      </c>
      <c r="BF158" s="216">
        <f>IF(N158="snížená",J158,0)</f>
        <v>0</v>
      </c>
      <c r="BG158" s="216">
        <f>IF(N158="zákl. přenesená",J158,0)</f>
        <v>0</v>
      </c>
      <c r="BH158" s="216">
        <f>IF(N158="sníž. přenesená",J158,0)</f>
        <v>0</v>
      </c>
      <c r="BI158" s="216">
        <f>IF(N158="nulová",J158,0)</f>
        <v>0</v>
      </c>
      <c r="BJ158" s="25" t="s">
        <v>25</v>
      </c>
      <c r="BK158" s="216">
        <f>ROUND(I158*H158,2)</f>
        <v>0</v>
      </c>
      <c r="BL158" s="25" t="s">
        <v>169</v>
      </c>
      <c r="BM158" s="25" t="s">
        <v>594</v>
      </c>
    </row>
    <row r="159" spans="2:65" s="1" customFormat="1" ht="162">
      <c r="B159" s="42"/>
      <c r="C159" s="64"/>
      <c r="D159" s="217" t="s">
        <v>171</v>
      </c>
      <c r="E159" s="64"/>
      <c r="F159" s="218" t="s">
        <v>290</v>
      </c>
      <c r="G159" s="64"/>
      <c r="H159" s="64"/>
      <c r="I159" s="174"/>
      <c r="J159" s="64"/>
      <c r="K159" s="64"/>
      <c r="L159" s="62"/>
      <c r="M159" s="219"/>
      <c r="N159" s="43"/>
      <c r="O159" s="43"/>
      <c r="P159" s="43"/>
      <c r="Q159" s="43"/>
      <c r="R159" s="43"/>
      <c r="S159" s="43"/>
      <c r="T159" s="79"/>
      <c r="AT159" s="25" t="s">
        <v>171</v>
      </c>
      <c r="AU159" s="25" t="s">
        <v>83</v>
      </c>
    </row>
    <row r="160" spans="2:65" s="12" customFormat="1" ht="13.5">
      <c r="B160" s="220"/>
      <c r="C160" s="221"/>
      <c r="D160" s="217" t="s">
        <v>173</v>
      </c>
      <c r="E160" s="222" t="s">
        <v>207</v>
      </c>
      <c r="F160" s="223" t="s">
        <v>595</v>
      </c>
      <c r="G160" s="221"/>
      <c r="H160" s="224">
        <v>101.3</v>
      </c>
      <c r="I160" s="225"/>
      <c r="J160" s="221"/>
      <c r="K160" s="221"/>
      <c r="L160" s="226"/>
      <c r="M160" s="227"/>
      <c r="N160" s="228"/>
      <c r="O160" s="228"/>
      <c r="P160" s="228"/>
      <c r="Q160" s="228"/>
      <c r="R160" s="228"/>
      <c r="S160" s="228"/>
      <c r="T160" s="229"/>
      <c r="AT160" s="230" t="s">
        <v>173</v>
      </c>
      <c r="AU160" s="230" t="s">
        <v>83</v>
      </c>
      <c r="AV160" s="12" t="s">
        <v>83</v>
      </c>
      <c r="AW160" s="12" t="s">
        <v>39</v>
      </c>
      <c r="AX160" s="12" t="s">
        <v>25</v>
      </c>
      <c r="AY160" s="230" t="s">
        <v>162</v>
      </c>
    </row>
    <row r="161" spans="2:65" s="1" customFormat="1" ht="25.5" customHeight="1">
      <c r="B161" s="42"/>
      <c r="C161" s="205" t="s">
        <v>309</v>
      </c>
      <c r="D161" s="205" t="s">
        <v>164</v>
      </c>
      <c r="E161" s="206" t="s">
        <v>293</v>
      </c>
      <c r="F161" s="207" t="s">
        <v>596</v>
      </c>
      <c r="G161" s="208" t="s">
        <v>219</v>
      </c>
      <c r="H161" s="209">
        <v>89.11</v>
      </c>
      <c r="I161" s="210"/>
      <c r="J161" s="211">
        <f>ROUND(I161*H161,2)</f>
        <v>0</v>
      </c>
      <c r="K161" s="207" t="s">
        <v>168</v>
      </c>
      <c r="L161" s="62"/>
      <c r="M161" s="212" t="s">
        <v>24</v>
      </c>
      <c r="N161" s="213" t="s">
        <v>46</v>
      </c>
      <c r="O161" s="43"/>
      <c r="P161" s="214">
        <f>O161*H161</f>
        <v>0</v>
      </c>
      <c r="Q161" s="214">
        <v>0</v>
      </c>
      <c r="R161" s="214">
        <f>Q161*H161</f>
        <v>0</v>
      </c>
      <c r="S161" s="214">
        <v>0</v>
      </c>
      <c r="T161" s="215">
        <f>S161*H161</f>
        <v>0</v>
      </c>
      <c r="AR161" s="25" t="s">
        <v>169</v>
      </c>
      <c r="AT161" s="25" t="s">
        <v>164</v>
      </c>
      <c r="AU161" s="25" t="s">
        <v>83</v>
      </c>
      <c r="AY161" s="25" t="s">
        <v>162</v>
      </c>
      <c r="BE161" s="216">
        <f>IF(N161="základní",J161,0)</f>
        <v>0</v>
      </c>
      <c r="BF161" s="216">
        <f>IF(N161="snížená",J161,0)</f>
        <v>0</v>
      </c>
      <c r="BG161" s="216">
        <f>IF(N161="zákl. přenesená",J161,0)</f>
        <v>0</v>
      </c>
      <c r="BH161" s="216">
        <f>IF(N161="sníž. přenesená",J161,0)</f>
        <v>0</v>
      </c>
      <c r="BI161" s="216">
        <f>IF(N161="nulová",J161,0)</f>
        <v>0</v>
      </c>
      <c r="BJ161" s="25" t="s">
        <v>25</v>
      </c>
      <c r="BK161" s="216">
        <f>ROUND(I161*H161,2)</f>
        <v>0</v>
      </c>
      <c r="BL161" s="25" t="s">
        <v>169</v>
      </c>
      <c r="BM161" s="25" t="s">
        <v>597</v>
      </c>
    </row>
    <row r="162" spans="2:65" s="1" customFormat="1" ht="121.5">
      <c r="B162" s="42"/>
      <c r="C162" s="64"/>
      <c r="D162" s="217" t="s">
        <v>171</v>
      </c>
      <c r="E162" s="64"/>
      <c r="F162" s="218" t="s">
        <v>296</v>
      </c>
      <c r="G162" s="64"/>
      <c r="H162" s="64"/>
      <c r="I162" s="174"/>
      <c r="J162" s="64"/>
      <c r="K162" s="64"/>
      <c r="L162" s="62"/>
      <c r="M162" s="219"/>
      <c r="N162" s="43"/>
      <c r="O162" s="43"/>
      <c r="P162" s="43"/>
      <c r="Q162" s="43"/>
      <c r="R162" s="43"/>
      <c r="S162" s="43"/>
      <c r="T162" s="79"/>
      <c r="AT162" s="25" t="s">
        <v>171</v>
      </c>
      <c r="AU162" s="25" t="s">
        <v>83</v>
      </c>
    </row>
    <row r="163" spans="2:65" s="12" customFormat="1" ht="13.5">
      <c r="B163" s="220"/>
      <c r="C163" s="221"/>
      <c r="D163" s="217" t="s">
        <v>173</v>
      </c>
      <c r="E163" s="222" t="s">
        <v>205</v>
      </c>
      <c r="F163" s="223" t="s">
        <v>598</v>
      </c>
      <c r="G163" s="221"/>
      <c r="H163" s="224">
        <v>89.11</v>
      </c>
      <c r="I163" s="225"/>
      <c r="J163" s="221"/>
      <c r="K163" s="221"/>
      <c r="L163" s="226"/>
      <c r="M163" s="227"/>
      <c r="N163" s="228"/>
      <c r="O163" s="228"/>
      <c r="P163" s="228"/>
      <c r="Q163" s="228"/>
      <c r="R163" s="228"/>
      <c r="S163" s="228"/>
      <c r="T163" s="229"/>
      <c r="AT163" s="230" t="s">
        <v>173</v>
      </c>
      <c r="AU163" s="230" t="s">
        <v>83</v>
      </c>
      <c r="AV163" s="12" t="s">
        <v>83</v>
      </c>
      <c r="AW163" s="12" t="s">
        <v>39</v>
      </c>
      <c r="AX163" s="12" t="s">
        <v>25</v>
      </c>
      <c r="AY163" s="230" t="s">
        <v>162</v>
      </c>
    </row>
    <row r="164" spans="2:65" s="1" customFormat="1" ht="25.5" customHeight="1">
      <c r="B164" s="42"/>
      <c r="C164" s="205" t="s">
        <v>9</v>
      </c>
      <c r="D164" s="205" t="s">
        <v>164</v>
      </c>
      <c r="E164" s="206" t="s">
        <v>299</v>
      </c>
      <c r="F164" s="207" t="s">
        <v>599</v>
      </c>
      <c r="G164" s="208" t="s">
        <v>219</v>
      </c>
      <c r="H164" s="209">
        <v>31.29</v>
      </c>
      <c r="I164" s="210"/>
      <c r="J164" s="211">
        <f>ROUND(I164*H164,2)</f>
        <v>0</v>
      </c>
      <c r="K164" s="207" t="s">
        <v>168</v>
      </c>
      <c r="L164" s="62"/>
      <c r="M164" s="212" t="s">
        <v>24</v>
      </c>
      <c r="N164" s="213" t="s">
        <v>46</v>
      </c>
      <c r="O164" s="43"/>
      <c r="P164" s="214">
        <f>O164*H164</f>
        <v>0</v>
      </c>
      <c r="Q164" s="214">
        <v>0</v>
      </c>
      <c r="R164" s="214">
        <f>Q164*H164</f>
        <v>0</v>
      </c>
      <c r="S164" s="214">
        <v>0</v>
      </c>
      <c r="T164" s="215">
        <f>S164*H164</f>
        <v>0</v>
      </c>
      <c r="AR164" s="25" t="s">
        <v>169</v>
      </c>
      <c r="AT164" s="25" t="s">
        <v>164</v>
      </c>
      <c r="AU164" s="25" t="s">
        <v>83</v>
      </c>
      <c r="AY164" s="25" t="s">
        <v>162</v>
      </c>
      <c r="BE164" s="216">
        <f>IF(N164="základní",J164,0)</f>
        <v>0</v>
      </c>
      <c r="BF164" s="216">
        <f>IF(N164="snížená",J164,0)</f>
        <v>0</v>
      </c>
      <c r="BG164" s="216">
        <f>IF(N164="zákl. přenesená",J164,0)</f>
        <v>0</v>
      </c>
      <c r="BH164" s="216">
        <f>IF(N164="sníž. přenesená",J164,0)</f>
        <v>0</v>
      </c>
      <c r="BI164" s="216">
        <f>IF(N164="nulová",J164,0)</f>
        <v>0</v>
      </c>
      <c r="BJ164" s="25" t="s">
        <v>25</v>
      </c>
      <c r="BK164" s="216">
        <f>ROUND(I164*H164,2)</f>
        <v>0</v>
      </c>
      <c r="BL164" s="25" t="s">
        <v>169</v>
      </c>
      <c r="BM164" s="25" t="s">
        <v>600</v>
      </c>
    </row>
    <row r="165" spans="2:65" s="1" customFormat="1" ht="121.5">
      <c r="B165" s="42"/>
      <c r="C165" s="64"/>
      <c r="D165" s="217" t="s">
        <v>171</v>
      </c>
      <c r="E165" s="64"/>
      <c r="F165" s="218" t="s">
        <v>296</v>
      </c>
      <c r="G165" s="64"/>
      <c r="H165" s="64"/>
      <c r="I165" s="174"/>
      <c r="J165" s="64"/>
      <c r="K165" s="64"/>
      <c r="L165" s="62"/>
      <c r="M165" s="219"/>
      <c r="N165" s="43"/>
      <c r="O165" s="43"/>
      <c r="P165" s="43"/>
      <c r="Q165" s="43"/>
      <c r="R165" s="43"/>
      <c r="S165" s="43"/>
      <c r="T165" s="79"/>
      <c r="AT165" s="25" t="s">
        <v>171</v>
      </c>
      <c r="AU165" s="25" t="s">
        <v>83</v>
      </c>
    </row>
    <row r="166" spans="2:65" s="12" customFormat="1" ht="13.5">
      <c r="B166" s="220"/>
      <c r="C166" s="221"/>
      <c r="D166" s="217" t="s">
        <v>173</v>
      </c>
      <c r="E166" s="222" t="s">
        <v>203</v>
      </c>
      <c r="F166" s="223" t="s">
        <v>601</v>
      </c>
      <c r="G166" s="221"/>
      <c r="H166" s="224">
        <v>31.29</v>
      </c>
      <c r="I166" s="225"/>
      <c r="J166" s="221"/>
      <c r="K166" s="221"/>
      <c r="L166" s="226"/>
      <c r="M166" s="227"/>
      <c r="N166" s="228"/>
      <c r="O166" s="228"/>
      <c r="P166" s="228"/>
      <c r="Q166" s="228"/>
      <c r="R166" s="228"/>
      <c r="S166" s="228"/>
      <c r="T166" s="229"/>
      <c r="AT166" s="230" t="s">
        <v>173</v>
      </c>
      <c r="AU166" s="230" t="s">
        <v>83</v>
      </c>
      <c r="AV166" s="12" t="s">
        <v>83</v>
      </c>
      <c r="AW166" s="12" t="s">
        <v>39</v>
      </c>
      <c r="AX166" s="12" t="s">
        <v>25</v>
      </c>
      <c r="AY166" s="230" t="s">
        <v>162</v>
      </c>
    </row>
    <row r="167" spans="2:65" s="1" customFormat="1" ht="25.5" customHeight="1">
      <c r="B167" s="42"/>
      <c r="C167" s="205" t="s">
        <v>320</v>
      </c>
      <c r="D167" s="205" t="s">
        <v>164</v>
      </c>
      <c r="E167" s="206" t="s">
        <v>602</v>
      </c>
      <c r="F167" s="207" t="s">
        <v>603</v>
      </c>
      <c r="G167" s="208" t="s">
        <v>442</v>
      </c>
      <c r="H167" s="209">
        <v>4</v>
      </c>
      <c r="I167" s="210"/>
      <c r="J167" s="211">
        <f>ROUND(I167*H167,2)</f>
        <v>0</v>
      </c>
      <c r="K167" s="207" t="s">
        <v>168</v>
      </c>
      <c r="L167" s="62"/>
      <c r="M167" s="212" t="s">
        <v>24</v>
      </c>
      <c r="N167" s="213" t="s">
        <v>46</v>
      </c>
      <c r="O167" s="43"/>
      <c r="P167" s="214">
        <f>O167*H167</f>
        <v>0</v>
      </c>
      <c r="Q167" s="214">
        <v>0</v>
      </c>
      <c r="R167" s="214">
        <f>Q167*H167</f>
        <v>0</v>
      </c>
      <c r="S167" s="214">
        <v>0</v>
      </c>
      <c r="T167" s="215">
        <f>S167*H167</f>
        <v>0</v>
      </c>
      <c r="AR167" s="25" t="s">
        <v>169</v>
      </c>
      <c r="AT167" s="25" t="s">
        <v>164</v>
      </c>
      <c r="AU167" s="25" t="s">
        <v>83</v>
      </c>
      <c r="AY167" s="25" t="s">
        <v>162</v>
      </c>
      <c r="BE167" s="216">
        <f>IF(N167="základní",J167,0)</f>
        <v>0</v>
      </c>
      <c r="BF167" s="216">
        <f>IF(N167="snížená",J167,0)</f>
        <v>0</v>
      </c>
      <c r="BG167" s="216">
        <f>IF(N167="zákl. přenesená",J167,0)</f>
        <v>0</v>
      </c>
      <c r="BH167" s="216">
        <f>IF(N167="sníž. přenesená",J167,0)</f>
        <v>0</v>
      </c>
      <c r="BI167" s="216">
        <f>IF(N167="nulová",J167,0)</f>
        <v>0</v>
      </c>
      <c r="BJ167" s="25" t="s">
        <v>25</v>
      </c>
      <c r="BK167" s="216">
        <f>ROUND(I167*H167,2)</f>
        <v>0</v>
      </c>
      <c r="BL167" s="25" t="s">
        <v>169</v>
      </c>
      <c r="BM167" s="25" t="s">
        <v>604</v>
      </c>
    </row>
    <row r="168" spans="2:65" s="1" customFormat="1" ht="54">
      <c r="B168" s="42"/>
      <c r="C168" s="64"/>
      <c r="D168" s="217" t="s">
        <v>171</v>
      </c>
      <c r="E168" s="64"/>
      <c r="F168" s="218" t="s">
        <v>605</v>
      </c>
      <c r="G168" s="64"/>
      <c r="H168" s="64"/>
      <c r="I168" s="174"/>
      <c r="J168" s="64"/>
      <c r="K168" s="64"/>
      <c r="L168" s="62"/>
      <c r="M168" s="219"/>
      <c r="N168" s="43"/>
      <c r="O168" s="43"/>
      <c r="P168" s="43"/>
      <c r="Q168" s="43"/>
      <c r="R168" s="43"/>
      <c r="S168" s="43"/>
      <c r="T168" s="79"/>
      <c r="AT168" s="25" t="s">
        <v>171</v>
      </c>
      <c r="AU168" s="25" t="s">
        <v>83</v>
      </c>
    </row>
    <row r="169" spans="2:65" s="1" customFormat="1" ht="38.25" customHeight="1">
      <c r="B169" s="42"/>
      <c r="C169" s="205" t="s">
        <v>326</v>
      </c>
      <c r="D169" s="205" t="s">
        <v>164</v>
      </c>
      <c r="E169" s="206" t="s">
        <v>606</v>
      </c>
      <c r="F169" s="207" t="s">
        <v>607</v>
      </c>
      <c r="G169" s="208" t="s">
        <v>323</v>
      </c>
      <c r="H169" s="209">
        <v>28</v>
      </c>
      <c r="I169" s="210"/>
      <c r="J169" s="211">
        <f>ROUND(I169*H169,2)</f>
        <v>0</v>
      </c>
      <c r="K169" s="207" t="s">
        <v>168</v>
      </c>
      <c r="L169" s="62"/>
      <c r="M169" s="212" t="s">
        <v>24</v>
      </c>
      <c r="N169" s="213" t="s">
        <v>46</v>
      </c>
      <c r="O169" s="43"/>
      <c r="P169" s="214">
        <f>O169*H169</f>
        <v>0</v>
      </c>
      <c r="Q169" s="214">
        <v>0</v>
      </c>
      <c r="R169" s="214">
        <f>Q169*H169</f>
        <v>0</v>
      </c>
      <c r="S169" s="214">
        <v>0</v>
      </c>
      <c r="T169" s="215">
        <f>S169*H169</f>
        <v>0</v>
      </c>
      <c r="AR169" s="25" t="s">
        <v>169</v>
      </c>
      <c r="AT169" s="25" t="s">
        <v>164</v>
      </c>
      <c r="AU169" s="25" t="s">
        <v>83</v>
      </c>
      <c r="AY169" s="25" t="s">
        <v>162</v>
      </c>
      <c r="BE169" s="216">
        <f>IF(N169="základní",J169,0)</f>
        <v>0</v>
      </c>
      <c r="BF169" s="216">
        <f>IF(N169="snížená",J169,0)</f>
        <v>0</v>
      </c>
      <c r="BG169" s="216">
        <f>IF(N169="zákl. přenesená",J169,0)</f>
        <v>0</v>
      </c>
      <c r="BH169" s="216">
        <f>IF(N169="sníž. přenesená",J169,0)</f>
        <v>0</v>
      </c>
      <c r="BI169" s="216">
        <f>IF(N169="nulová",J169,0)</f>
        <v>0</v>
      </c>
      <c r="BJ169" s="25" t="s">
        <v>25</v>
      </c>
      <c r="BK169" s="216">
        <f>ROUND(I169*H169,2)</f>
        <v>0</v>
      </c>
      <c r="BL169" s="25" t="s">
        <v>169</v>
      </c>
      <c r="BM169" s="25" t="s">
        <v>608</v>
      </c>
    </row>
    <row r="170" spans="2:65" s="1" customFormat="1" ht="54">
      <c r="B170" s="42"/>
      <c r="C170" s="64"/>
      <c r="D170" s="217" t="s">
        <v>171</v>
      </c>
      <c r="E170" s="64"/>
      <c r="F170" s="218" t="s">
        <v>605</v>
      </c>
      <c r="G170" s="64"/>
      <c r="H170" s="64"/>
      <c r="I170" s="174"/>
      <c r="J170" s="64"/>
      <c r="K170" s="64"/>
      <c r="L170" s="62"/>
      <c r="M170" s="219"/>
      <c r="N170" s="43"/>
      <c r="O170" s="43"/>
      <c r="P170" s="43"/>
      <c r="Q170" s="43"/>
      <c r="R170" s="43"/>
      <c r="S170" s="43"/>
      <c r="T170" s="79"/>
      <c r="AT170" s="25" t="s">
        <v>171</v>
      </c>
      <c r="AU170" s="25" t="s">
        <v>83</v>
      </c>
    </row>
    <row r="171" spans="2:65" s="12" customFormat="1" ht="13.5">
      <c r="B171" s="220"/>
      <c r="C171" s="221"/>
      <c r="D171" s="217" t="s">
        <v>173</v>
      </c>
      <c r="E171" s="222" t="s">
        <v>24</v>
      </c>
      <c r="F171" s="223" t="s">
        <v>609</v>
      </c>
      <c r="G171" s="221"/>
      <c r="H171" s="224">
        <v>28</v>
      </c>
      <c r="I171" s="225"/>
      <c r="J171" s="221"/>
      <c r="K171" s="221"/>
      <c r="L171" s="226"/>
      <c r="M171" s="227"/>
      <c r="N171" s="228"/>
      <c r="O171" s="228"/>
      <c r="P171" s="228"/>
      <c r="Q171" s="228"/>
      <c r="R171" s="228"/>
      <c r="S171" s="228"/>
      <c r="T171" s="229"/>
      <c r="AT171" s="230" t="s">
        <v>173</v>
      </c>
      <c r="AU171" s="230" t="s">
        <v>83</v>
      </c>
      <c r="AV171" s="12" t="s">
        <v>83</v>
      </c>
      <c r="AW171" s="12" t="s">
        <v>39</v>
      </c>
      <c r="AX171" s="12" t="s">
        <v>25</v>
      </c>
      <c r="AY171" s="230" t="s">
        <v>162</v>
      </c>
    </row>
    <row r="172" spans="2:65" s="1" customFormat="1" ht="25.5" customHeight="1">
      <c r="B172" s="42"/>
      <c r="C172" s="205" t="s">
        <v>330</v>
      </c>
      <c r="D172" s="205" t="s">
        <v>164</v>
      </c>
      <c r="E172" s="206" t="s">
        <v>610</v>
      </c>
      <c r="F172" s="207" t="s">
        <v>611</v>
      </c>
      <c r="G172" s="208" t="s">
        <v>442</v>
      </c>
      <c r="H172" s="209">
        <v>60</v>
      </c>
      <c r="I172" s="210"/>
      <c r="J172" s="211">
        <f>ROUND(I172*H172,2)</f>
        <v>0</v>
      </c>
      <c r="K172" s="207" t="s">
        <v>168</v>
      </c>
      <c r="L172" s="62"/>
      <c r="M172" s="212" t="s">
        <v>24</v>
      </c>
      <c r="N172" s="213" t="s">
        <v>46</v>
      </c>
      <c r="O172" s="43"/>
      <c r="P172" s="214">
        <f>O172*H172</f>
        <v>0</v>
      </c>
      <c r="Q172" s="214">
        <v>0</v>
      </c>
      <c r="R172" s="214">
        <f>Q172*H172</f>
        <v>0</v>
      </c>
      <c r="S172" s="214">
        <v>0</v>
      </c>
      <c r="T172" s="215">
        <f>S172*H172</f>
        <v>0</v>
      </c>
      <c r="AR172" s="25" t="s">
        <v>169</v>
      </c>
      <c r="AT172" s="25" t="s">
        <v>164</v>
      </c>
      <c r="AU172" s="25" t="s">
        <v>83</v>
      </c>
      <c r="AY172" s="25" t="s">
        <v>162</v>
      </c>
      <c r="BE172" s="216">
        <f>IF(N172="základní",J172,0)</f>
        <v>0</v>
      </c>
      <c r="BF172" s="216">
        <f>IF(N172="snížená",J172,0)</f>
        <v>0</v>
      </c>
      <c r="BG172" s="216">
        <f>IF(N172="zákl. přenesená",J172,0)</f>
        <v>0</v>
      </c>
      <c r="BH172" s="216">
        <f>IF(N172="sníž. přenesená",J172,0)</f>
        <v>0</v>
      </c>
      <c r="BI172" s="216">
        <f>IF(N172="nulová",J172,0)</f>
        <v>0</v>
      </c>
      <c r="BJ172" s="25" t="s">
        <v>25</v>
      </c>
      <c r="BK172" s="216">
        <f>ROUND(I172*H172,2)</f>
        <v>0</v>
      </c>
      <c r="BL172" s="25" t="s">
        <v>169</v>
      </c>
      <c r="BM172" s="25" t="s">
        <v>612</v>
      </c>
    </row>
    <row r="173" spans="2:65" s="1" customFormat="1" ht="40.5">
      <c r="B173" s="42"/>
      <c r="C173" s="64"/>
      <c r="D173" s="217" t="s">
        <v>171</v>
      </c>
      <c r="E173" s="64"/>
      <c r="F173" s="218" t="s">
        <v>613</v>
      </c>
      <c r="G173" s="64"/>
      <c r="H173" s="64"/>
      <c r="I173" s="174"/>
      <c r="J173" s="64"/>
      <c r="K173" s="64"/>
      <c r="L173" s="62"/>
      <c r="M173" s="219"/>
      <c r="N173" s="43"/>
      <c r="O173" s="43"/>
      <c r="P173" s="43"/>
      <c r="Q173" s="43"/>
      <c r="R173" s="43"/>
      <c r="S173" s="43"/>
      <c r="T173" s="79"/>
      <c r="AT173" s="25" t="s">
        <v>171</v>
      </c>
      <c r="AU173" s="25" t="s">
        <v>83</v>
      </c>
    </row>
    <row r="174" spans="2:65" s="12" customFormat="1" ht="13.5">
      <c r="B174" s="220"/>
      <c r="C174" s="221"/>
      <c r="D174" s="217" t="s">
        <v>173</v>
      </c>
      <c r="E174" s="222" t="s">
        <v>24</v>
      </c>
      <c r="F174" s="223" t="s">
        <v>614</v>
      </c>
      <c r="G174" s="221"/>
      <c r="H174" s="224">
        <v>60</v>
      </c>
      <c r="I174" s="225"/>
      <c r="J174" s="221"/>
      <c r="K174" s="221"/>
      <c r="L174" s="226"/>
      <c r="M174" s="227"/>
      <c r="N174" s="228"/>
      <c r="O174" s="228"/>
      <c r="P174" s="228"/>
      <c r="Q174" s="228"/>
      <c r="R174" s="228"/>
      <c r="S174" s="228"/>
      <c r="T174" s="229"/>
      <c r="AT174" s="230" t="s">
        <v>173</v>
      </c>
      <c r="AU174" s="230" t="s">
        <v>83</v>
      </c>
      <c r="AV174" s="12" t="s">
        <v>83</v>
      </c>
      <c r="AW174" s="12" t="s">
        <v>39</v>
      </c>
      <c r="AX174" s="12" t="s">
        <v>25</v>
      </c>
      <c r="AY174" s="230" t="s">
        <v>162</v>
      </c>
    </row>
    <row r="175" spans="2:65" s="1" customFormat="1" ht="25.5" customHeight="1">
      <c r="B175" s="42"/>
      <c r="C175" s="205" t="s">
        <v>335</v>
      </c>
      <c r="D175" s="205" t="s">
        <v>164</v>
      </c>
      <c r="E175" s="206" t="s">
        <v>615</v>
      </c>
      <c r="F175" s="207" t="s">
        <v>616</v>
      </c>
      <c r="G175" s="208" t="s">
        <v>442</v>
      </c>
      <c r="H175" s="209">
        <v>60</v>
      </c>
      <c r="I175" s="210"/>
      <c r="J175" s="211">
        <f>ROUND(I175*H175,2)</f>
        <v>0</v>
      </c>
      <c r="K175" s="207" t="s">
        <v>168</v>
      </c>
      <c r="L175" s="62"/>
      <c r="M175" s="212" t="s">
        <v>24</v>
      </c>
      <c r="N175" s="213" t="s">
        <v>46</v>
      </c>
      <c r="O175" s="43"/>
      <c r="P175" s="214">
        <f>O175*H175</f>
        <v>0</v>
      </c>
      <c r="Q175" s="214">
        <v>9.3999999999999997E-4</v>
      </c>
      <c r="R175" s="214">
        <f>Q175*H175</f>
        <v>5.6399999999999999E-2</v>
      </c>
      <c r="S175" s="214">
        <v>0</v>
      </c>
      <c r="T175" s="215">
        <f>S175*H175</f>
        <v>0</v>
      </c>
      <c r="AR175" s="25" t="s">
        <v>169</v>
      </c>
      <c r="AT175" s="25" t="s">
        <v>164</v>
      </c>
      <c r="AU175" s="25" t="s">
        <v>83</v>
      </c>
      <c r="AY175" s="25" t="s">
        <v>162</v>
      </c>
      <c r="BE175" s="216">
        <f>IF(N175="základní",J175,0)</f>
        <v>0</v>
      </c>
      <c r="BF175" s="216">
        <f>IF(N175="snížená",J175,0)</f>
        <v>0</v>
      </c>
      <c r="BG175" s="216">
        <f>IF(N175="zákl. přenesená",J175,0)</f>
        <v>0</v>
      </c>
      <c r="BH175" s="216">
        <f>IF(N175="sníž. přenesená",J175,0)</f>
        <v>0</v>
      </c>
      <c r="BI175" s="216">
        <f>IF(N175="nulová",J175,0)</f>
        <v>0</v>
      </c>
      <c r="BJ175" s="25" t="s">
        <v>25</v>
      </c>
      <c r="BK175" s="216">
        <f>ROUND(I175*H175,2)</f>
        <v>0</v>
      </c>
      <c r="BL175" s="25" t="s">
        <v>169</v>
      </c>
      <c r="BM175" s="25" t="s">
        <v>617</v>
      </c>
    </row>
    <row r="176" spans="2:65" s="1" customFormat="1" ht="108">
      <c r="B176" s="42"/>
      <c r="C176" s="64"/>
      <c r="D176" s="217" t="s">
        <v>171</v>
      </c>
      <c r="E176" s="64"/>
      <c r="F176" s="218" t="s">
        <v>618</v>
      </c>
      <c r="G176" s="64"/>
      <c r="H176" s="64"/>
      <c r="I176" s="174"/>
      <c r="J176" s="64"/>
      <c r="K176" s="64"/>
      <c r="L176" s="62"/>
      <c r="M176" s="219"/>
      <c r="N176" s="43"/>
      <c r="O176" s="43"/>
      <c r="P176" s="43"/>
      <c r="Q176" s="43"/>
      <c r="R176" s="43"/>
      <c r="S176" s="43"/>
      <c r="T176" s="79"/>
      <c r="AT176" s="25" t="s">
        <v>171</v>
      </c>
      <c r="AU176" s="25" t="s">
        <v>83</v>
      </c>
    </row>
    <row r="177" spans="2:65" s="12" customFormat="1" ht="13.5">
      <c r="B177" s="220"/>
      <c r="C177" s="221"/>
      <c r="D177" s="217" t="s">
        <v>173</v>
      </c>
      <c r="E177" s="222" t="s">
        <v>24</v>
      </c>
      <c r="F177" s="223" t="s">
        <v>619</v>
      </c>
      <c r="G177" s="221"/>
      <c r="H177" s="224">
        <v>60</v>
      </c>
      <c r="I177" s="225"/>
      <c r="J177" s="221"/>
      <c r="K177" s="221"/>
      <c r="L177" s="226"/>
      <c r="M177" s="227"/>
      <c r="N177" s="228"/>
      <c r="O177" s="228"/>
      <c r="P177" s="228"/>
      <c r="Q177" s="228"/>
      <c r="R177" s="228"/>
      <c r="S177" s="228"/>
      <c r="T177" s="229"/>
      <c r="AT177" s="230" t="s">
        <v>173</v>
      </c>
      <c r="AU177" s="230" t="s">
        <v>83</v>
      </c>
      <c r="AV177" s="12" t="s">
        <v>83</v>
      </c>
      <c r="AW177" s="12" t="s">
        <v>39</v>
      </c>
      <c r="AX177" s="12" t="s">
        <v>25</v>
      </c>
      <c r="AY177" s="230" t="s">
        <v>162</v>
      </c>
    </row>
    <row r="178" spans="2:65" s="11" customFormat="1" ht="29.85" customHeight="1">
      <c r="B178" s="189"/>
      <c r="C178" s="190"/>
      <c r="D178" s="191" t="s">
        <v>74</v>
      </c>
      <c r="E178" s="203" t="s">
        <v>180</v>
      </c>
      <c r="F178" s="203" t="s">
        <v>303</v>
      </c>
      <c r="G178" s="190"/>
      <c r="H178" s="190"/>
      <c r="I178" s="193"/>
      <c r="J178" s="204">
        <f>BK178</f>
        <v>0</v>
      </c>
      <c r="K178" s="190"/>
      <c r="L178" s="195"/>
      <c r="M178" s="196"/>
      <c r="N178" s="197"/>
      <c r="O178" s="197"/>
      <c r="P178" s="198">
        <f>SUM(P179:P201)</f>
        <v>0</v>
      </c>
      <c r="Q178" s="197"/>
      <c r="R178" s="198">
        <f>SUM(R179:R201)</f>
        <v>397.67675999999994</v>
      </c>
      <c r="S178" s="197"/>
      <c r="T178" s="199">
        <f>SUM(T179:T201)</f>
        <v>0</v>
      </c>
      <c r="AR178" s="200" t="s">
        <v>25</v>
      </c>
      <c r="AT178" s="201" t="s">
        <v>74</v>
      </c>
      <c r="AU178" s="201" t="s">
        <v>25</v>
      </c>
      <c r="AY178" s="200" t="s">
        <v>162</v>
      </c>
      <c r="BK178" s="202">
        <f>SUM(BK179:BK201)</f>
        <v>0</v>
      </c>
    </row>
    <row r="179" spans="2:65" s="1" customFormat="1" ht="25.5" customHeight="1">
      <c r="B179" s="42"/>
      <c r="C179" s="205" t="s">
        <v>341</v>
      </c>
      <c r="D179" s="205" t="s">
        <v>164</v>
      </c>
      <c r="E179" s="206" t="s">
        <v>305</v>
      </c>
      <c r="F179" s="207" t="s">
        <v>620</v>
      </c>
      <c r="G179" s="208" t="s">
        <v>167</v>
      </c>
      <c r="H179" s="209">
        <v>177.13499999999999</v>
      </c>
      <c r="I179" s="210"/>
      <c r="J179" s="211">
        <f>ROUND(I179*H179,2)</f>
        <v>0</v>
      </c>
      <c r="K179" s="207" t="s">
        <v>24</v>
      </c>
      <c r="L179" s="62"/>
      <c r="M179" s="212" t="s">
        <v>24</v>
      </c>
      <c r="N179" s="213" t="s">
        <v>46</v>
      </c>
      <c r="O179" s="43"/>
      <c r="P179" s="214">
        <f>O179*H179</f>
        <v>0</v>
      </c>
      <c r="Q179" s="214">
        <v>1.8049999999999999</v>
      </c>
      <c r="R179" s="214">
        <f>Q179*H179</f>
        <v>319.72867499999995</v>
      </c>
      <c r="S179" s="214">
        <v>0</v>
      </c>
      <c r="T179" s="215">
        <f>S179*H179</f>
        <v>0</v>
      </c>
      <c r="AR179" s="25" t="s">
        <v>169</v>
      </c>
      <c r="AT179" s="25" t="s">
        <v>164</v>
      </c>
      <c r="AU179" s="25" t="s">
        <v>83</v>
      </c>
      <c r="AY179" s="25" t="s">
        <v>162</v>
      </c>
      <c r="BE179" s="216">
        <f>IF(N179="základní",J179,0)</f>
        <v>0</v>
      </c>
      <c r="BF179" s="216">
        <f>IF(N179="snížená",J179,0)</f>
        <v>0</v>
      </c>
      <c r="BG179" s="216">
        <f>IF(N179="zákl. přenesená",J179,0)</f>
        <v>0</v>
      </c>
      <c r="BH179" s="216">
        <f>IF(N179="sníž. přenesená",J179,0)</f>
        <v>0</v>
      </c>
      <c r="BI179" s="216">
        <f>IF(N179="nulová",J179,0)</f>
        <v>0</v>
      </c>
      <c r="BJ179" s="25" t="s">
        <v>25</v>
      </c>
      <c r="BK179" s="216">
        <f>ROUND(I179*H179,2)</f>
        <v>0</v>
      </c>
      <c r="BL179" s="25" t="s">
        <v>169</v>
      </c>
      <c r="BM179" s="25" t="s">
        <v>621</v>
      </c>
    </row>
    <row r="180" spans="2:65" s="12" customFormat="1" ht="27">
      <c r="B180" s="220"/>
      <c r="C180" s="221"/>
      <c r="D180" s="217" t="s">
        <v>173</v>
      </c>
      <c r="E180" s="222" t="s">
        <v>24</v>
      </c>
      <c r="F180" s="223" t="s">
        <v>622</v>
      </c>
      <c r="G180" s="221"/>
      <c r="H180" s="224">
        <v>207</v>
      </c>
      <c r="I180" s="225"/>
      <c r="J180" s="221"/>
      <c r="K180" s="221"/>
      <c r="L180" s="226"/>
      <c r="M180" s="227"/>
      <c r="N180" s="228"/>
      <c r="O180" s="228"/>
      <c r="P180" s="228"/>
      <c r="Q180" s="228"/>
      <c r="R180" s="228"/>
      <c r="S180" s="228"/>
      <c r="T180" s="229"/>
      <c r="AT180" s="230" t="s">
        <v>173</v>
      </c>
      <c r="AU180" s="230" t="s">
        <v>83</v>
      </c>
      <c r="AV180" s="12" t="s">
        <v>83</v>
      </c>
      <c r="AW180" s="12" t="s">
        <v>39</v>
      </c>
      <c r="AX180" s="12" t="s">
        <v>75</v>
      </c>
      <c r="AY180" s="230" t="s">
        <v>162</v>
      </c>
    </row>
    <row r="181" spans="2:65" s="12" customFormat="1" ht="13.5">
      <c r="B181" s="220"/>
      <c r="C181" s="221"/>
      <c r="D181" s="217" t="s">
        <v>173</v>
      </c>
      <c r="E181" s="222" t="s">
        <v>24</v>
      </c>
      <c r="F181" s="223" t="s">
        <v>623</v>
      </c>
      <c r="G181" s="221"/>
      <c r="H181" s="224">
        <v>35.427</v>
      </c>
      <c r="I181" s="225"/>
      <c r="J181" s="221"/>
      <c r="K181" s="221"/>
      <c r="L181" s="226"/>
      <c r="M181" s="227"/>
      <c r="N181" s="228"/>
      <c r="O181" s="228"/>
      <c r="P181" s="228"/>
      <c r="Q181" s="228"/>
      <c r="R181" s="228"/>
      <c r="S181" s="228"/>
      <c r="T181" s="229"/>
      <c r="AT181" s="230" t="s">
        <v>173</v>
      </c>
      <c r="AU181" s="230" t="s">
        <v>83</v>
      </c>
      <c r="AV181" s="12" t="s">
        <v>83</v>
      </c>
      <c r="AW181" s="12" t="s">
        <v>39</v>
      </c>
      <c r="AX181" s="12" t="s">
        <v>75</v>
      </c>
      <c r="AY181" s="230" t="s">
        <v>162</v>
      </c>
    </row>
    <row r="182" spans="2:65" s="12" customFormat="1" ht="13.5">
      <c r="B182" s="220"/>
      <c r="C182" s="221"/>
      <c r="D182" s="217" t="s">
        <v>173</v>
      </c>
      <c r="E182" s="222" t="s">
        <v>24</v>
      </c>
      <c r="F182" s="223" t="s">
        <v>624</v>
      </c>
      <c r="G182" s="221"/>
      <c r="H182" s="224">
        <v>41.4</v>
      </c>
      <c r="I182" s="225"/>
      <c r="J182" s="221"/>
      <c r="K182" s="221"/>
      <c r="L182" s="226"/>
      <c r="M182" s="227"/>
      <c r="N182" s="228"/>
      <c r="O182" s="228"/>
      <c r="P182" s="228"/>
      <c r="Q182" s="228"/>
      <c r="R182" s="228"/>
      <c r="S182" s="228"/>
      <c r="T182" s="229"/>
      <c r="AT182" s="230" t="s">
        <v>173</v>
      </c>
      <c r="AU182" s="230" t="s">
        <v>83</v>
      </c>
      <c r="AV182" s="12" t="s">
        <v>83</v>
      </c>
      <c r="AW182" s="12" t="s">
        <v>39</v>
      </c>
      <c r="AX182" s="12" t="s">
        <v>75</v>
      </c>
      <c r="AY182" s="230" t="s">
        <v>162</v>
      </c>
    </row>
    <row r="183" spans="2:65" s="12" customFormat="1" ht="13.5">
      <c r="B183" s="220"/>
      <c r="C183" s="221"/>
      <c r="D183" s="217" t="s">
        <v>173</v>
      </c>
      <c r="E183" s="222" t="s">
        <v>24</v>
      </c>
      <c r="F183" s="223" t="s">
        <v>625</v>
      </c>
      <c r="G183" s="221"/>
      <c r="H183" s="224">
        <v>177.13499999999999</v>
      </c>
      <c r="I183" s="225"/>
      <c r="J183" s="221"/>
      <c r="K183" s="221"/>
      <c r="L183" s="226"/>
      <c r="M183" s="227"/>
      <c r="N183" s="228"/>
      <c r="O183" s="228"/>
      <c r="P183" s="228"/>
      <c r="Q183" s="228"/>
      <c r="R183" s="228"/>
      <c r="S183" s="228"/>
      <c r="T183" s="229"/>
      <c r="AT183" s="230" t="s">
        <v>173</v>
      </c>
      <c r="AU183" s="230" t="s">
        <v>83</v>
      </c>
      <c r="AV183" s="12" t="s">
        <v>83</v>
      </c>
      <c r="AW183" s="12" t="s">
        <v>39</v>
      </c>
      <c r="AX183" s="12" t="s">
        <v>25</v>
      </c>
      <c r="AY183" s="230" t="s">
        <v>162</v>
      </c>
    </row>
    <row r="184" spans="2:65" s="12" customFormat="1" ht="13.5">
      <c r="B184" s="220"/>
      <c r="C184" s="221"/>
      <c r="D184" s="217" t="s">
        <v>173</v>
      </c>
      <c r="E184" s="222" t="s">
        <v>518</v>
      </c>
      <c r="F184" s="223" t="s">
        <v>626</v>
      </c>
      <c r="G184" s="221"/>
      <c r="H184" s="224">
        <v>29.864999999999998</v>
      </c>
      <c r="I184" s="225"/>
      <c r="J184" s="221"/>
      <c r="K184" s="221"/>
      <c r="L184" s="226"/>
      <c r="M184" s="227"/>
      <c r="N184" s="228"/>
      <c r="O184" s="228"/>
      <c r="P184" s="228"/>
      <c r="Q184" s="228"/>
      <c r="R184" s="228"/>
      <c r="S184" s="228"/>
      <c r="T184" s="229"/>
      <c r="AT184" s="230" t="s">
        <v>173</v>
      </c>
      <c r="AU184" s="230" t="s">
        <v>83</v>
      </c>
      <c r="AV184" s="12" t="s">
        <v>83</v>
      </c>
      <c r="AW184" s="12" t="s">
        <v>39</v>
      </c>
      <c r="AX184" s="12" t="s">
        <v>75</v>
      </c>
      <c r="AY184" s="230" t="s">
        <v>162</v>
      </c>
    </row>
    <row r="185" spans="2:65" s="1" customFormat="1" ht="25.5" customHeight="1">
      <c r="B185" s="42"/>
      <c r="C185" s="205" t="s">
        <v>347</v>
      </c>
      <c r="D185" s="205" t="s">
        <v>164</v>
      </c>
      <c r="E185" s="206" t="s">
        <v>310</v>
      </c>
      <c r="F185" s="207" t="s">
        <v>620</v>
      </c>
      <c r="G185" s="208" t="s">
        <v>167</v>
      </c>
      <c r="H185" s="209">
        <v>29.864999999999998</v>
      </c>
      <c r="I185" s="210"/>
      <c r="J185" s="211">
        <f>ROUND(I185*H185,2)</f>
        <v>0</v>
      </c>
      <c r="K185" s="207" t="s">
        <v>168</v>
      </c>
      <c r="L185" s="62"/>
      <c r="M185" s="212" t="s">
        <v>24</v>
      </c>
      <c r="N185" s="213" t="s">
        <v>46</v>
      </c>
      <c r="O185" s="43"/>
      <c r="P185" s="214">
        <f>O185*H185</f>
        <v>0</v>
      </c>
      <c r="Q185" s="214">
        <v>2.1850000000000001</v>
      </c>
      <c r="R185" s="214">
        <f>Q185*H185</f>
        <v>65.255025000000003</v>
      </c>
      <c r="S185" s="214">
        <v>0</v>
      </c>
      <c r="T185" s="215">
        <f>S185*H185</f>
        <v>0</v>
      </c>
      <c r="AR185" s="25" t="s">
        <v>169</v>
      </c>
      <c r="AT185" s="25" t="s">
        <v>164</v>
      </c>
      <c r="AU185" s="25" t="s">
        <v>83</v>
      </c>
      <c r="AY185" s="25" t="s">
        <v>162</v>
      </c>
      <c r="BE185" s="216">
        <f>IF(N185="základní",J185,0)</f>
        <v>0</v>
      </c>
      <c r="BF185" s="216">
        <f>IF(N185="snížená",J185,0)</f>
        <v>0</v>
      </c>
      <c r="BG185" s="216">
        <f>IF(N185="zákl. přenesená",J185,0)</f>
        <v>0</v>
      </c>
      <c r="BH185" s="216">
        <f>IF(N185="sníž. přenesená",J185,0)</f>
        <v>0</v>
      </c>
      <c r="BI185" s="216">
        <f>IF(N185="nulová",J185,0)</f>
        <v>0</v>
      </c>
      <c r="BJ185" s="25" t="s">
        <v>25</v>
      </c>
      <c r="BK185" s="216">
        <f>ROUND(I185*H185,2)</f>
        <v>0</v>
      </c>
      <c r="BL185" s="25" t="s">
        <v>169</v>
      </c>
      <c r="BM185" s="25" t="s">
        <v>627</v>
      </c>
    </row>
    <row r="186" spans="2:65" s="12" customFormat="1" ht="13.5">
      <c r="B186" s="220"/>
      <c r="C186" s="221"/>
      <c r="D186" s="217" t="s">
        <v>173</v>
      </c>
      <c r="E186" s="222" t="s">
        <v>24</v>
      </c>
      <c r="F186" s="223" t="s">
        <v>628</v>
      </c>
      <c r="G186" s="221"/>
      <c r="H186" s="224">
        <v>29.864999999999998</v>
      </c>
      <c r="I186" s="225"/>
      <c r="J186" s="221"/>
      <c r="K186" s="221"/>
      <c r="L186" s="226"/>
      <c r="M186" s="227"/>
      <c r="N186" s="228"/>
      <c r="O186" s="228"/>
      <c r="P186" s="228"/>
      <c r="Q186" s="228"/>
      <c r="R186" s="228"/>
      <c r="S186" s="228"/>
      <c r="T186" s="229"/>
      <c r="AT186" s="230" t="s">
        <v>173</v>
      </c>
      <c r="AU186" s="230" t="s">
        <v>83</v>
      </c>
      <c r="AV186" s="12" t="s">
        <v>83</v>
      </c>
      <c r="AW186" s="12" t="s">
        <v>39</v>
      </c>
      <c r="AX186" s="12" t="s">
        <v>25</v>
      </c>
      <c r="AY186" s="230" t="s">
        <v>162</v>
      </c>
    </row>
    <row r="187" spans="2:65" s="1" customFormat="1" ht="38.25" customHeight="1">
      <c r="B187" s="42"/>
      <c r="C187" s="205" t="s">
        <v>355</v>
      </c>
      <c r="D187" s="205" t="s">
        <v>164</v>
      </c>
      <c r="E187" s="206" t="s">
        <v>629</v>
      </c>
      <c r="F187" s="207" t="s">
        <v>630</v>
      </c>
      <c r="G187" s="208" t="s">
        <v>442</v>
      </c>
      <c r="H187" s="209">
        <v>72</v>
      </c>
      <c r="I187" s="210"/>
      <c r="J187" s="211">
        <f>ROUND(I187*H187,2)</f>
        <v>0</v>
      </c>
      <c r="K187" s="207" t="s">
        <v>168</v>
      </c>
      <c r="L187" s="62"/>
      <c r="M187" s="212" t="s">
        <v>24</v>
      </c>
      <c r="N187" s="213" t="s">
        <v>46</v>
      </c>
      <c r="O187" s="43"/>
      <c r="P187" s="214">
        <f>O187*H187</f>
        <v>0</v>
      </c>
      <c r="Q187" s="214">
        <v>0.17488999999999999</v>
      </c>
      <c r="R187" s="214">
        <f>Q187*H187</f>
        <v>12.592079999999999</v>
      </c>
      <c r="S187" s="214">
        <v>0</v>
      </c>
      <c r="T187" s="215">
        <f>S187*H187</f>
        <v>0</v>
      </c>
      <c r="AR187" s="25" t="s">
        <v>169</v>
      </c>
      <c r="AT187" s="25" t="s">
        <v>164</v>
      </c>
      <c r="AU187" s="25" t="s">
        <v>83</v>
      </c>
      <c r="AY187" s="25" t="s">
        <v>162</v>
      </c>
      <c r="BE187" s="216">
        <f>IF(N187="základní",J187,0)</f>
        <v>0</v>
      </c>
      <c r="BF187" s="216">
        <f>IF(N187="snížená",J187,0)</f>
        <v>0</v>
      </c>
      <c r="BG187" s="216">
        <f>IF(N187="zákl. přenesená",J187,0)</f>
        <v>0</v>
      </c>
      <c r="BH187" s="216">
        <f>IF(N187="sníž. přenesená",J187,0)</f>
        <v>0</v>
      </c>
      <c r="BI187" s="216">
        <f>IF(N187="nulová",J187,0)</f>
        <v>0</v>
      </c>
      <c r="BJ187" s="25" t="s">
        <v>25</v>
      </c>
      <c r="BK187" s="216">
        <f>ROUND(I187*H187,2)</f>
        <v>0</v>
      </c>
      <c r="BL187" s="25" t="s">
        <v>169</v>
      </c>
      <c r="BM187" s="25" t="s">
        <v>631</v>
      </c>
    </row>
    <row r="188" spans="2:65" s="1" customFormat="1" ht="67.5">
      <c r="B188" s="42"/>
      <c r="C188" s="64"/>
      <c r="D188" s="217" t="s">
        <v>171</v>
      </c>
      <c r="E188" s="64"/>
      <c r="F188" s="218" t="s">
        <v>632</v>
      </c>
      <c r="G188" s="64"/>
      <c r="H188" s="64"/>
      <c r="I188" s="174"/>
      <c r="J188" s="64"/>
      <c r="K188" s="64"/>
      <c r="L188" s="62"/>
      <c r="M188" s="219"/>
      <c r="N188" s="43"/>
      <c r="O188" s="43"/>
      <c r="P188" s="43"/>
      <c r="Q188" s="43"/>
      <c r="R188" s="43"/>
      <c r="S188" s="43"/>
      <c r="T188" s="79"/>
      <c r="AT188" s="25" t="s">
        <v>171</v>
      </c>
      <c r="AU188" s="25" t="s">
        <v>83</v>
      </c>
    </row>
    <row r="189" spans="2:65" s="12" customFormat="1" ht="13.5">
      <c r="B189" s="220"/>
      <c r="C189" s="221"/>
      <c r="D189" s="217" t="s">
        <v>173</v>
      </c>
      <c r="E189" s="222" t="s">
        <v>24</v>
      </c>
      <c r="F189" s="223" t="s">
        <v>633</v>
      </c>
      <c r="G189" s="221"/>
      <c r="H189" s="224">
        <v>72</v>
      </c>
      <c r="I189" s="225"/>
      <c r="J189" s="221"/>
      <c r="K189" s="221"/>
      <c r="L189" s="226"/>
      <c r="M189" s="227"/>
      <c r="N189" s="228"/>
      <c r="O189" s="228"/>
      <c r="P189" s="228"/>
      <c r="Q189" s="228"/>
      <c r="R189" s="228"/>
      <c r="S189" s="228"/>
      <c r="T189" s="229"/>
      <c r="AT189" s="230" t="s">
        <v>173</v>
      </c>
      <c r="AU189" s="230" t="s">
        <v>83</v>
      </c>
      <c r="AV189" s="12" t="s">
        <v>83</v>
      </c>
      <c r="AW189" s="12" t="s">
        <v>39</v>
      </c>
      <c r="AX189" s="12" t="s">
        <v>25</v>
      </c>
      <c r="AY189" s="230" t="s">
        <v>162</v>
      </c>
    </row>
    <row r="190" spans="2:65" s="1" customFormat="1" ht="25.5" customHeight="1">
      <c r="B190" s="42"/>
      <c r="C190" s="205" t="s">
        <v>361</v>
      </c>
      <c r="D190" s="205" t="s">
        <v>164</v>
      </c>
      <c r="E190" s="206" t="s">
        <v>634</v>
      </c>
      <c r="F190" s="207" t="s">
        <v>635</v>
      </c>
      <c r="G190" s="208" t="s">
        <v>323</v>
      </c>
      <c r="H190" s="209">
        <v>100</v>
      </c>
      <c r="I190" s="210"/>
      <c r="J190" s="211">
        <f>ROUND(I190*H190,2)</f>
        <v>0</v>
      </c>
      <c r="K190" s="207" t="s">
        <v>168</v>
      </c>
      <c r="L190" s="62"/>
      <c r="M190" s="212" t="s">
        <v>24</v>
      </c>
      <c r="N190" s="213" t="s">
        <v>46</v>
      </c>
      <c r="O190" s="43"/>
      <c r="P190" s="214">
        <f>O190*H190</f>
        <v>0</v>
      </c>
      <c r="Q190" s="214">
        <v>0</v>
      </c>
      <c r="R190" s="214">
        <f>Q190*H190</f>
        <v>0</v>
      </c>
      <c r="S190" s="214">
        <v>0</v>
      </c>
      <c r="T190" s="215">
        <f>S190*H190</f>
        <v>0</v>
      </c>
      <c r="AR190" s="25" t="s">
        <v>169</v>
      </c>
      <c r="AT190" s="25" t="s">
        <v>164</v>
      </c>
      <c r="AU190" s="25" t="s">
        <v>83</v>
      </c>
      <c r="AY190" s="25" t="s">
        <v>162</v>
      </c>
      <c r="BE190" s="216">
        <f>IF(N190="základní",J190,0)</f>
        <v>0</v>
      </c>
      <c r="BF190" s="216">
        <f>IF(N190="snížená",J190,0)</f>
        <v>0</v>
      </c>
      <c r="BG190" s="216">
        <f>IF(N190="zákl. přenesená",J190,0)</f>
        <v>0</v>
      </c>
      <c r="BH190" s="216">
        <f>IF(N190="sníž. přenesená",J190,0)</f>
        <v>0</v>
      </c>
      <c r="BI190" s="216">
        <f>IF(N190="nulová",J190,0)</f>
        <v>0</v>
      </c>
      <c r="BJ190" s="25" t="s">
        <v>25</v>
      </c>
      <c r="BK190" s="216">
        <f>ROUND(I190*H190,2)</f>
        <v>0</v>
      </c>
      <c r="BL190" s="25" t="s">
        <v>169</v>
      </c>
      <c r="BM190" s="25" t="s">
        <v>636</v>
      </c>
    </row>
    <row r="191" spans="2:65" s="1" customFormat="1" ht="27">
      <c r="B191" s="42"/>
      <c r="C191" s="64"/>
      <c r="D191" s="217" t="s">
        <v>171</v>
      </c>
      <c r="E191" s="64"/>
      <c r="F191" s="218" t="s">
        <v>637</v>
      </c>
      <c r="G191" s="64"/>
      <c r="H191" s="64"/>
      <c r="I191" s="174"/>
      <c r="J191" s="64"/>
      <c r="K191" s="64"/>
      <c r="L191" s="62"/>
      <c r="M191" s="219"/>
      <c r="N191" s="43"/>
      <c r="O191" s="43"/>
      <c r="P191" s="43"/>
      <c r="Q191" s="43"/>
      <c r="R191" s="43"/>
      <c r="S191" s="43"/>
      <c r="T191" s="79"/>
      <c r="AT191" s="25" t="s">
        <v>171</v>
      </c>
      <c r="AU191" s="25" t="s">
        <v>83</v>
      </c>
    </row>
    <row r="192" spans="2:65" s="12" customFormat="1" ht="13.5">
      <c r="B192" s="220"/>
      <c r="C192" s="221"/>
      <c r="D192" s="217" t="s">
        <v>173</v>
      </c>
      <c r="E192" s="222" t="s">
        <v>24</v>
      </c>
      <c r="F192" s="223" t="s">
        <v>638</v>
      </c>
      <c r="G192" s="221"/>
      <c r="H192" s="224">
        <v>100</v>
      </c>
      <c r="I192" s="225"/>
      <c r="J192" s="221"/>
      <c r="K192" s="221"/>
      <c r="L192" s="226"/>
      <c r="M192" s="227"/>
      <c r="N192" s="228"/>
      <c r="O192" s="228"/>
      <c r="P192" s="228"/>
      <c r="Q192" s="228"/>
      <c r="R192" s="228"/>
      <c r="S192" s="228"/>
      <c r="T192" s="229"/>
      <c r="AT192" s="230" t="s">
        <v>173</v>
      </c>
      <c r="AU192" s="230" t="s">
        <v>83</v>
      </c>
      <c r="AV192" s="12" t="s">
        <v>83</v>
      </c>
      <c r="AW192" s="12" t="s">
        <v>39</v>
      </c>
      <c r="AX192" s="12" t="s">
        <v>25</v>
      </c>
      <c r="AY192" s="230" t="s">
        <v>162</v>
      </c>
    </row>
    <row r="193" spans="2:65" s="1" customFormat="1" ht="16.5" customHeight="1">
      <c r="B193" s="42"/>
      <c r="C193" s="205" t="s">
        <v>366</v>
      </c>
      <c r="D193" s="205" t="s">
        <v>164</v>
      </c>
      <c r="E193" s="206" t="s">
        <v>639</v>
      </c>
      <c r="F193" s="207" t="s">
        <v>640</v>
      </c>
      <c r="G193" s="208" t="s">
        <v>219</v>
      </c>
      <c r="H193" s="209">
        <v>1.5</v>
      </c>
      <c r="I193" s="210"/>
      <c r="J193" s="211">
        <f>ROUND(I193*H193,2)</f>
        <v>0</v>
      </c>
      <c r="K193" s="207" t="s">
        <v>168</v>
      </c>
      <c r="L193" s="62"/>
      <c r="M193" s="212" t="s">
        <v>24</v>
      </c>
      <c r="N193" s="213" t="s">
        <v>46</v>
      </c>
      <c r="O193" s="43"/>
      <c r="P193" s="214">
        <f>O193*H193</f>
        <v>0</v>
      </c>
      <c r="Q193" s="214">
        <v>0</v>
      </c>
      <c r="R193" s="214">
        <f>Q193*H193</f>
        <v>0</v>
      </c>
      <c r="S193" s="214">
        <v>0</v>
      </c>
      <c r="T193" s="215">
        <f>S193*H193</f>
        <v>0</v>
      </c>
      <c r="AR193" s="25" t="s">
        <v>169</v>
      </c>
      <c r="AT193" s="25" t="s">
        <v>164</v>
      </c>
      <c r="AU193" s="25" t="s">
        <v>83</v>
      </c>
      <c r="AY193" s="25" t="s">
        <v>162</v>
      </c>
      <c r="BE193" s="216">
        <f>IF(N193="základní",J193,0)</f>
        <v>0</v>
      </c>
      <c r="BF193" s="216">
        <f>IF(N193="snížená",J193,0)</f>
        <v>0</v>
      </c>
      <c r="BG193" s="216">
        <f>IF(N193="zákl. přenesená",J193,0)</f>
        <v>0</v>
      </c>
      <c r="BH193" s="216">
        <f>IF(N193="sníž. přenesená",J193,0)</f>
        <v>0</v>
      </c>
      <c r="BI193" s="216">
        <f>IF(N193="nulová",J193,0)</f>
        <v>0</v>
      </c>
      <c r="BJ193" s="25" t="s">
        <v>25</v>
      </c>
      <c r="BK193" s="216">
        <f>ROUND(I193*H193,2)</f>
        <v>0</v>
      </c>
      <c r="BL193" s="25" t="s">
        <v>169</v>
      </c>
      <c r="BM193" s="25" t="s">
        <v>641</v>
      </c>
    </row>
    <row r="194" spans="2:65" s="1" customFormat="1" ht="27">
      <c r="B194" s="42"/>
      <c r="C194" s="64"/>
      <c r="D194" s="217" t="s">
        <v>171</v>
      </c>
      <c r="E194" s="64"/>
      <c r="F194" s="218" t="s">
        <v>637</v>
      </c>
      <c r="G194" s="64"/>
      <c r="H194" s="64"/>
      <c r="I194" s="174"/>
      <c r="J194" s="64"/>
      <c r="K194" s="64"/>
      <c r="L194" s="62"/>
      <c r="M194" s="219"/>
      <c r="N194" s="43"/>
      <c r="O194" s="43"/>
      <c r="P194" s="43"/>
      <c r="Q194" s="43"/>
      <c r="R194" s="43"/>
      <c r="S194" s="43"/>
      <c r="T194" s="79"/>
      <c r="AT194" s="25" t="s">
        <v>171</v>
      </c>
      <c r="AU194" s="25" t="s">
        <v>83</v>
      </c>
    </row>
    <row r="195" spans="2:65" s="12" customFormat="1" ht="13.5">
      <c r="B195" s="220"/>
      <c r="C195" s="221"/>
      <c r="D195" s="217" t="s">
        <v>173</v>
      </c>
      <c r="E195" s="222" t="s">
        <v>24</v>
      </c>
      <c r="F195" s="223" t="s">
        <v>642</v>
      </c>
      <c r="G195" s="221"/>
      <c r="H195" s="224">
        <v>1.5</v>
      </c>
      <c r="I195" s="225"/>
      <c r="J195" s="221"/>
      <c r="K195" s="221"/>
      <c r="L195" s="226"/>
      <c r="M195" s="227"/>
      <c r="N195" s="228"/>
      <c r="O195" s="228"/>
      <c r="P195" s="228"/>
      <c r="Q195" s="228"/>
      <c r="R195" s="228"/>
      <c r="S195" s="228"/>
      <c r="T195" s="229"/>
      <c r="AT195" s="230" t="s">
        <v>173</v>
      </c>
      <c r="AU195" s="230" t="s">
        <v>83</v>
      </c>
      <c r="AV195" s="12" t="s">
        <v>83</v>
      </c>
      <c r="AW195" s="12" t="s">
        <v>39</v>
      </c>
      <c r="AX195" s="12" t="s">
        <v>25</v>
      </c>
      <c r="AY195" s="230" t="s">
        <v>162</v>
      </c>
    </row>
    <row r="196" spans="2:65" s="1" customFormat="1" ht="25.5" customHeight="1">
      <c r="B196" s="42"/>
      <c r="C196" s="205" t="s">
        <v>643</v>
      </c>
      <c r="D196" s="205" t="s">
        <v>164</v>
      </c>
      <c r="E196" s="206" t="s">
        <v>644</v>
      </c>
      <c r="F196" s="207" t="s">
        <v>645</v>
      </c>
      <c r="G196" s="208" t="s">
        <v>323</v>
      </c>
      <c r="H196" s="209">
        <v>51</v>
      </c>
      <c r="I196" s="210"/>
      <c r="J196" s="211">
        <f>ROUND(I196*H196,2)</f>
        <v>0</v>
      </c>
      <c r="K196" s="207" t="s">
        <v>168</v>
      </c>
      <c r="L196" s="62"/>
      <c r="M196" s="212" t="s">
        <v>24</v>
      </c>
      <c r="N196" s="213" t="s">
        <v>46</v>
      </c>
      <c r="O196" s="43"/>
      <c r="P196" s="214">
        <f>O196*H196</f>
        <v>0</v>
      </c>
      <c r="Q196" s="214">
        <v>0</v>
      </c>
      <c r="R196" s="214">
        <f>Q196*H196</f>
        <v>0</v>
      </c>
      <c r="S196" s="214">
        <v>0</v>
      </c>
      <c r="T196" s="215">
        <f>S196*H196</f>
        <v>0</v>
      </c>
      <c r="AR196" s="25" t="s">
        <v>169</v>
      </c>
      <c r="AT196" s="25" t="s">
        <v>164</v>
      </c>
      <c r="AU196" s="25" t="s">
        <v>83</v>
      </c>
      <c r="AY196" s="25" t="s">
        <v>162</v>
      </c>
      <c r="BE196" s="216">
        <f>IF(N196="základní",J196,0)</f>
        <v>0</v>
      </c>
      <c r="BF196" s="216">
        <f>IF(N196="snížená",J196,0)</f>
        <v>0</v>
      </c>
      <c r="BG196" s="216">
        <f>IF(N196="zákl. přenesená",J196,0)</f>
        <v>0</v>
      </c>
      <c r="BH196" s="216">
        <f>IF(N196="sníž. přenesená",J196,0)</f>
        <v>0</v>
      </c>
      <c r="BI196" s="216">
        <f>IF(N196="nulová",J196,0)</f>
        <v>0</v>
      </c>
      <c r="BJ196" s="25" t="s">
        <v>25</v>
      </c>
      <c r="BK196" s="216">
        <f>ROUND(I196*H196,2)</f>
        <v>0</v>
      </c>
      <c r="BL196" s="25" t="s">
        <v>169</v>
      </c>
      <c r="BM196" s="25" t="s">
        <v>646</v>
      </c>
    </row>
    <row r="197" spans="2:65" s="1" customFormat="1" ht="27">
      <c r="B197" s="42"/>
      <c r="C197" s="64"/>
      <c r="D197" s="217" t="s">
        <v>171</v>
      </c>
      <c r="E197" s="64"/>
      <c r="F197" s="218" t="s">
        <v>637</v>
      </c>
      <c r="G197" s="64"/>
      <c r="H197" s="64"/>
      <c r="I197" s="174"/>
      <c r="J197" s="64"/>
      <c r="K197" s="64"/>
      <c r="L197" s="62"/>
      <c r="M197" s="219"/>
      <c r="N197" s="43"/>
      <c r="O197" s="43"/>
      <c r="P197" s="43"/>
      <c r="Q197" s="43"/>
      <c r="R197" s="43"/>
      <c r="S197" s="43"/>
      <c r="T197" s="79"/>
      <c r="AT197" s="25" t="s">
        <v>171</v>
      </c>
      <c r="AU197" s="25" t="s">
        <v>83</v>
      </c>
    </row>
    <row r="198" spans="2:65" s="12" customFormat="1" ht="13.5">
      <c r="B198" s="220"/>
      <c r="C198" s="221"/>
      <c r="D198" s="217" t="s">
        <v>173</v>
      </c>
      <c r="E198" s="222" t="s">
        <v>24</v>
      </c>
      <c r="F198" s="223" t="s">
        <v>647</v>
      </c>
      <c r="G198" s="221"/>
      <c r="H198" s="224">
        <v>6</v>
      </c>
      <c r="I198" s="225"/>
      <c r="J198" s="221"/>
      <c r="K198" s="221"/>
      <c r="L198" s="226"/>
      <c r="M198" s="227"/>
      <c r="N198" s="228"/>
      <c r="O198" s="228"/>
      <c r="P198" s="228"/>
      <c r="Q198" s="228"/>
      <c r="R198" s="228"/>
      <c r="S198" s="228"/>
      <c r="T198" s="229"/>
      <c r="AT198" s="230" t="s">
        <v>173</v>
      </c>
      <c r="AU198" s="230" t="s">
        <v>83</v>
      </c>
      <c r="AV198" s="12" t="s">
        <v>83</v>
      </c>
      <c r="AW198" s="12" t="s">
        <v>39</v>
      </c>
      <c r="AX198" s="12" t="s">
        <v>75</v>
      </c>
      <c r="AY198" s="230" t="s">
        <v>162</v>
      </c>
    </row>
    <row r="199" spans="2:65" s="12" customFormat="1" ht="13.5">
      <c r="B199" s="220"/>
      <c r="C199" s="221"/>
      <c r="D199" s="217" t="s">
        <v>173</v>
      </c>
      <c r="E199" s="222" t="s">
        <v>24</v>
      </c>
      <c r="F199" s="223" t="s">
        <v>648</v>
      </c>
      <c r="G199" s="221"/>
      <c r="H199" s="224">
        <v>45</v>
      </c>
      <c r="I199" s="225"/>
      <c r="J199" s="221"/>
      <c r="K199" s="221"/>
      <c r="L199" s="226"/>
      <c r="M199" s="227"/>
      <c r="N199" s="228"/>
      <c r="O199" s="228"/>
      <c r="P199" s="228"/>
      <c r="Q199" s="228"/>
      <c r="R199" s="228"/>
      <c r="S199" s="228"/>
      <c r="T199" s="229"/>
      <c r="AT199" s="230" t="s">
        <v>173</v>
      </c>
      <c r="AU199" s="230" t="s">
        <v>83</v>
      </c>
      <c r="AV199" s="12" t="s">
        <v>83</v>
      </c>
      <c r="AW199" s="12" t="s">
        <v>39</v>
      </c>
      <c r="AX199" s="12" t="s">
        <v>75</v>
      </c>
      <c r="AY199" s="230" t="s">
        <v>162</v>
      </c>
    </row>
    <row r="200" spans="2:65" s="13" customFormat="1" ht="13.5">
      <c r="B200" s="234"/>
      <c r="C200" s="235"/>
      <c r="D200" s="217" t="s">
        <v>173</v>
      </c>
      <c r="E200" s="236" t="s">
        <v>24</v>
      </c>
      <c r="F200" s="237" t="s">
        <v>257</v>
      </c>
      <c r="G200" s="235"/>
      <c r="H200" s="238">
        <v>51</v>
      </c>
      <c r="I200" s="239"/>
      <c r="J200" s="235"/>
      <c r="K200" s="235"/>
      <c r="L200" s="240"/>
      <c r="M200" s="241"/>
      <c r="N200" s="242"/>
      <c r="O200" s="242"/>
      <c r="P200" s="242"/>
      <c r="Q200" s="242"/>
      <c r="R200" s="242"/>
      <c r="S200" s="242"/>
      <c r="T200" s="243"/>
      <c r="AT200" s="244" t="s">
        <v>173</v>
      </c>
      <c r="AU200" s="244" t="s">
        <v>83</v>
      </c>
      <c r="AV200" s="13" t="s">
        <v>169</v>
      </c>
      <c r="AW200" s="13" t="s">
        <v>39</v>
      </c>
      <c r="AX200" s="13" t="s">
        <v>25</v>
      </c>
      <c r="AY200" s="244" t="s">
        <v>162</v>
      </c>
    </row>
    <row r="201" spans="2:65" s="1" customFormat="1" ht="51" customHeight="1">
      <c r="B201" s="42"/>
      <c r="C201" s="245" t="s">
        <v>649</v>
      </c>
      <c r="D201" s="245" t="s">
        <v>271</v>
      </c>
      <c r="E201" s="246" t="s">
        <v>650</v>
      </c>
      <c r="F201" s="247" t="s">
        <v>651</v>
      </c>
      <c r="G201" s="248" t="s">
        <v>323</v>
      </c>
      <c r="H201" s="249">
        <v>51</v>
      </c>
      <c r="I201" s="250"/>
      <c r="J201" s="251">
        <f>ROUND(I201*H201,2)</f>
        <v>0</v>
      </c>
      <c r="K201" s="247" t="s">
        <v>168</v>
      </c>
      <c r="L201" s="252"/>
      <c r="M201" s="253" t="s">
        <v>24</v>
      </c>
      <c r="N201" s="254" t="s">
        <v>46</v>
      </c>
      <c r="O201" s="43"/>
      <c r="P201" s="214">
        <f>O201*H201</f>
        <v>0</v>
      </c>
      <c r="Q201" s="214">
        <v>1.98E-3</v>
      </c>
      <c r="R201" s="214">
        <f>Q201*H201</f>
        <v>0.10098</v>
      </c>
      <c r="S201" s="214">
        <v>0</v>
      </c>
      <c r="T201" s="215">
        <f>S201*H201</f>
        <v>0</v>
      </c>
      <c r="AR201" s="25" t="s">
        <v>249</v>
      </c>
      <c r="AT201" s="25" t="s">
        <v>271</v>
      </c>
      <c r="AU201" s="25" t="s">
        <v>83</v>
      </c>
      <c r="AY201" s="25" t="s">
        <v>162</v>
      </c>
      <c r="BE201" s="216">
        <f>IF(N201="základní",J201,0)</f>
        <v>0</v>
      </c>
      <c r="BF201" s="216">
        <f>IF(N201="snížená",J201,0)</f>
        <v>0</v>
      </c>
      <c r="BG201" s="216">
        <f>IF(N201="zákl. přenesená",J201,0)</f>
        <v>0</v>
      </c>
      <c r="BH201" s="216">
        <f>IF(N201="sníž. přenesená",J201,0)</f>
        <v>0</v>
      </c>
      <c r="BI201" s="216">
        <f>IF(N201="nulová",J201,0)</f>
        <v>0</v>
      </c>
      <c r="BJ201" s="25" t="s">
        <v>25</v>
      </c>
      <c r="BK201" s="216">
        <f>ROUND(I201*H201,2)</f>
        <v>0</v>
      </c>
      <c r="BL201" s="25" t="s">
        <v>169</v>
      </c>
      <c r="BM201" s="25" t="s">
        <v>652</v>
      </c>
    </row>
    <row r="202" spans="2:65" s="11" customFormat="1" ht="29.85" customHeight="1">
      <c r="B202" s="189"/>
      <c r="C202" s="190"/>
      <c r="D202" s="191" t="s">
        <v>74</v>
      </c>
      <c r="E202" s="203" t="s">
        <v>169</v>
      </c>
      <c r="F202" s="203" t="s">
        <v>314</v>
      </c>
      <c r="G202" s="190"/>
      <c r="H202" s="190"/>
      <c r="I202" s="193"/>
      <c r="J202" s="204">
        <f>BK202</f>
        <v>0</v>
      </c>
      <c r="K202" s="190"/>
      <c r="L202" s="195"/>
      <c r="M202" s="196"/>
      <c r="N202" s="197"/>
      <c r="O202" s="197"/>
      <c r="P202" s="198">
        <f>SUM(P203:P217)</f>
        <v>0</v>
      </c>
      <c r="Q202" s="197"/>
      <c r="R202" s="198">
        <f>SUM(R203:R217)</f>
        <v>473.90946719999999</v>
      </c>
      <c r="S202" s="197"/>
      <c r="T202" s="199">
        <f>SUM(T203:T217)</f>
        <v>0</v>
      </c>
      <c r="AR202" s="200" t="s">
        <v>25</v>
      </c>
      <c r="AT202" s="201" t="s">
        <v>74</v>
      </c>
      <c r="AU202" s="201" t="s">
        <v>25</v>
      </c>
      <c r="AY202" s="200" t="s">
        <v>162</v>
      </c>
      <c r="BK202" s="202">
        <f>SUM(BK203:BK217)</f>
        <v>0</v>
      </c>
    </row>
    <row r="203" spans="2:65" s="1" customFormat="1" ht="38.25" customHeight="1">
      <c r="B203" s="42"/>
      <c r="C203" s="205" t="s">
        <v>653</v>
      </c>
      <c r="D203" s="205" t="s">
        <v>164</v>
      </c>
      <c r="E203" s="206" t="s">
        <v>315</v>
      </c>
      <c r="F203" s="207" t="s">
        <v>654</v>
      </c>
      <c r="G203" s="208" t="s">
        <v>219</v>
      </c>
      <c r="H203" s="209">
        <v>308</v>
      </c>
      <c r="I203" s="210"/>
      <c r="J203" s="211">
        <f>ROUND(I203*H203,2)</f>
        <v>0</v>
      </c>
      <c r="K203" s="207" t="s">
        <v>168</v>
      </c>
      <c r="L203" s="62"/>
      <c r="M203" s="212" t="s">
        <v>24</v>
      </c>
      <c r="N203" s="213" t="s">
        <v>46</v>
      </c>
      <c r="O203" s="43"/>
      <c r="P203" s="214">
        <f>O203*H203</f>
        <v>0</v>
      </c>
      <c r="Q203" s="214">
        <v>2.7999999999999998E-4</v>
      </c>
      <c r="R203" s="214">
        <f>Q203*H203</f>
        <v>8.6239999999999997E-2</v>
      </c>
      <c r="S203" s="214">
        <v>0</v>
      </c>
      <c r="T203" s="215">
        <f>S203*H203</f>
        <v>0</v>
      </c>
      <c r="AR203" s="25" t="s">
        <v>169</v>
      </c>
      <c r="AT203" s="25" t="s">
        <v>164</v>
      </c>
      <c r="AU203" s="25" t="s">
        <v>83</v>
      </c>
      <c r="AY203" s="25" t="s">
        <v>162</v>
      </c>
      <c r="BE203" s="216">
        <f>IF(N203="základní",J203,0)</f>
        <v>0</v>
      </c>
      <c r="BF203" s="216">
        <f>IF(N203="snížená",J203,0)</f>
        <v>0</v>
      </c>
      <c r="BG203" s="216">
        <f>IF(N203="zákl. přenesená",J203,0)</f>
        <v>0</v>
      </c>
      <c r="BH203" s="216">
        <f>IF(N203="sníž. přenesená",J203,0)</f>
        <v>0</v>
      </c>
      <c r="BI203" s="216">
        <f>IF(N203="nulová",J203,0)</f>
        <v>0</v>
      </c>
      <c r="BJ203" s="25" t="s">
        <v>25</v>
      </c>
      <c r="BK203" s="216">
        <f>ROUND(I203*H203,2)</f>
        <v>0</v>
      </c>
      <c r="BL203" s="25" t="s">
        <v>169</v>
      </c>
      <c r="BM203" s="25" t="s">
        <v>655</v>
      </c>
    </row>
    <row r="204" spans="2:65" s="1" customFormat="1" ht="121.5">
      <c r="B204" s="42"/>
      <c r="C204" s="64"/>
      <c r="D204" s="217" t="s">
        <v>171</v>
      </c>
      <c r="E204" s="64"/>
      <c r="F204" s="218" t="s">
        <v>318</v>
      </c>
      <c r="G204" s="64"/>
      <c r="H204" s="64"/>
      <c r="I204" s="174"/>
      <c r="J204" s="64"/>
      <c r="K204" s="64"/>
      <c r="L204" s="62"/>
      <c r="M204" s="219"/>
      <c r="N204" s="43"/>
      <c r="O204" s="43"/>
      <c r="P204" s="43"/>
      <c r="Q204" s="43"/>
      <c r="R204" s="43"/>
      <c r="S204" s="43"/>
      <c r="T204" s="79"/>
      <c r="AT204" s="25" t="s">
        <v>171</v>
      </c>
      <c r="AU204" s="25" t="s">
        <v>83</v>
      </c>
    </row>
    <row r="205" spans="2:65" s="12" customFormat="1" ht="13.5">
      <c r="B205" s="220"/>
      <c r="C205" s="221"/>
      <c r="D205" s="217" t="s">
        <v>173</v>
      </c>
      <c r="E205" s="222" t="s">
        <v>24</v>
      </c>
      <c r="F205" s="223" t="s">
        <v>656</v>
      </c>
      <c r="G205" s="221"/>
      <c r="H205" s="224">
        <v>308</v>
      </c>
      <c r="I205" s="225"/>
      <c r="J205" s="221"/>
      <c r="K205" s="221"/>
      <c r="L205" s="226"/>
      <c r="M205" s="227"/>
      <c r="N205" s="228"/>
      <c r="O205" s="228"/>
      <c r="P205" s="228"/>
      <c r="Q205" s="228"/>
      <c r="R205" s="228"/>
      <c r="S205" s="228"/>
      <c r="T205" s="229"/>
      <c r="AT205" s="230" t="s">
        <v>173</v>
      </c>
      <c r="AU205" s="230" t="s">
        <v>83</v>
      </c>
      <c r="AV205" s="12" t="s">
        <v>83</v>
      </c>
      <c r="AW205" s="12" t="s">
        <v>39</v>
      </c>
      <c r="AX205" s="12" t="s">
        <v>25</v>
      </c>
      <c r="AY205" s="230" t="s">
        <v>162</v>
      </c>
    </row>
    <row r="206" spans="2:65" s="1" customFormat="1" ht="25.5" customHeight="1">
      <c r="B206" s="42"/>
      <c r="C206" s="245" t="s">
        <v>503</v>
      </c>
      <c r="D206" s="245" t="s">
        <v>271</v>
      </c>
      <c r="E206" s="246" t="s">
        <v>321</v>
      </c>
      <c r="F206" s="247" t="s">
        <v>657</v>
      </c>
      <c r="G206" s="248" t="s">
        <v>323</v>
      </c>
      <c r="H206" s="249">
        <v>123.2</v>
      </c>
      <c r="I206" s="250"/>
      <c r="J206" s="251">
        <f>ROUND(I206*H206,2)</f>
        <v>0</v>
      </c>
      <c r="K206" s="247" t="s">
        <v>168</v>
      </c>
      <c r="L206" s="252"/>
      <c r="M206" s="253" t="s">
        <v>24</v>
      </c>
      <c r="N206" s="254" t="s">
        <v>46</v>
      </c>
      <c r="O206" s="43"/>
      <c r="P206" s="214">
        <f>O206*H206</f>
        <v>0</v>
      </c>
      <c r="Q206" s="214">
        <v>8.9999999999999998E-4</v>
      </c>
      <c r="R206" s="214">
        <f>Q206*H206</f>
        <v>0.11088000000000001</v>
      </c>
      <c r="S206" s="214">
        <v>0</v>
      </c>
      <c r="T206" s="215">
        <f>S206*H206</f>
        <v>0</v>
      </c>
      <c r="AR206" s="25" t="s">
        <v>249</v>
      </c>
      <c r="AT206" s="25" t="s">
        <v>271</v>
      </c>
      <c r="AU206" s="25" t="s">
        <v>83</v>
      </c>
      <c r="AY206" s="25" t="s">
        <v>162</v>
      </c>
      <c r="BE206" s="216">
        <f>IF(N206="základní",J206,0)</f>
        <v>0</v>
      </c>
      <c r="BF206" s="216">
        <f>IF(N206="snížená",J206,0)</f>
        <v>0</v>
      </c>
      <c r="BG206" s="216">
        <f>IF(N206="zákl. přenesená",J206,0)</f>
        <v>0</v>
      </c>
      <c r="BH206" s="216">
        <f>IF(N206="sníž. přenesená",J206,0)</f>
        <v>0</v>
      </c>
      <c r="BI206" s="216">
        <f>IF(N206="nulová",J206,0)</f>
        <v>0</v>
      </c>
      <c r="BJ206" s="25" t="s">
        <v>25</v>
      </c>
      <c r="BK206" s="216">
        <f>ROUND(I206*H206,2)</f>
        <v>0</v>
      </c>
      <c r="BL206" s="25" t="s">
        <v>169</v>
      </c>
      <c r="BM206" s="25" t="s">
        <v>658</v>
      </c>
    </row>
    <row r="207" spans="2:65" s="12" customFormat="1" ht="13.5">
      <c r="B207" s="220"/>
      <c r="C207" s="221"/>
      <c r="D207" s="217" t="s">
        <v>173</v>
      </c>
      <c r="E207" s="222" t="s">
        <v>24</v>
      </c>
      <c r="F207" s="223" t="s">
        <v>659</v>
      </c>
      <c r="G207" s="221"/>
      <c r="H207" s="224">
        <v>123.2</v>
      </c>
      <c r="I207" s="225"/>
      <c r="J207" s="221"/>
      <c r="K207" s="221"/>
      <c r="L207" s="226"/>
      <c r="M207" s="227"/>
      <c r="N207" s="228"/>
      <c r="O207" s="228"/>
      <c r="P207" s="228"/>
      <c r="Q207" s="228"/>
      <c r="R207" s="228"/>
      <c r="S207" s="228"/>
      <c r="T207" s="229"/>
      <c r="AT207" s="230" t="s">
        <v>173</v>
      </c>
      <c r="AU207" s="230" t="s">
        <v>83</v>
      </c>
      <c r="AV207" s="12" t="s">
        <v>83</v>
      </c>
      <c r="AW207" s="12" t="s">
        <v>39</v>
      </c>
      <c r="AX207" s="12" t="s">
        <v>25</v>
      </c>
      <c r="AY207" s="230" t="s">
        <v>162</v>
      </c>
    </row>
    <row r="208" spans="2:65" s="1" customFormat="1" ht="38.25" customHeight="1">
      <c r="B208" s="42"/>
      <c r="C208" s="205" t="s">
        <v>660</v>
      </c>
      <c r="D208" s="205" t="s">
        <v>164</v>
      </c>
      <c r="E208" s="206" t="s">
        <v>327</v>
      </c>
      <c r="F208" s="207" t="s">
        <v>661</v>
      </c>
      <c r="G208" s="208" t="s">
        <v>219</v>
      </c>
      <c r="H208" s="209">
        <v>308</v>
      </c>
      <c r="I208" s="210"/>
      <c r="J208" s="211">
        <f>ROUND(I208*H208,2)</f>
        <v>0</v>
      </c>
      <c r="K208" s="207" t="s">
        <v>168</v>
      </c>
      <c r="L208" s="62"/>
      <c r="M208" s="212" t="s">
        <v>24</v>
      </c>
      <c r="N208" s="213" t="s">
        <v>46</v>
      </c>
      <c r="O208" s="43"/>
      <c r="P208" s="214">
        <f>O208*H208</f>
        <v>0</v>
      </c>
      <c r="Q208" s="214">
        <v>2.3000000000000001E-4</v>
      </c>
      <c r="R208" s="214">
        <f>Q208*H208</f>
        <v>7.084E-2</v>
      </c>
      <c r="S208" s="214">
        <v>0</v>
      </c>
      <c r="T208" s="215">
        <f>S208*H208</f>
        <v>0</v>
      </c>
      <c r="AR208" s="25" t="s">
        <v>169</v>
      </c>
      <c r="AT208" s="25" t="s">
        <v>164</v>
      </c>
      <c r="AU208" s="25" t="s">
        <v>83</v>
      </c>
      <c r="AY208" s="25" t="s">
        <v>162</v>
      </c>
      <c r="BE208" s="216">
        <f>IF(N208="základní",J208,0)</f>
        <v>0</v>
      </c>
      <c r="BF208" s="216">
        <f>IF(N208="snížená",J208,0)</f>
        <v>0</v>
      </c>
      <c r="BG208" s="216">
        <f>IF(N208="zákl. přenesená",J208,0)</f>
        <v>0</v>
      </c>
      <c r="BH208" s="216">
        <f>IF(N208="sníž. přenesená",J208,0)</f>
        <v>0</v>
      </c>
      <c r="BI208" s="216">
        <f>IF(N208="nulová",J208,0)</f>
        <v>0</v>
      </c>
      <c r="BJ208" s="25" t="s">
        <v>25</v>
      </c>
      <c r="BK208" s="216">
        <f>ROUND(I208*H208,2)</f>
        <v>0</v>
      </c>
      <c r="BL208" s="25" t="s">
        <v>169</v>
      </c>
      <c r="BM208" s="25" t="s">
        <v>662</v>
      </c>
    </row>
    <row r="209" spans="2:65" s="1" customFormat="1" ht="121.5">
      <c r="B209" s="42"/>
      <c r="C209" s="64"/>
      <c r="D209" s="217" t="s">
        <v>171</v>
      </c>
      <c r="E209" s="64"/>
      <c r="F209" s="218" t="s">
        <v>318</v>
      </c>
      <c r="G209" s="64"/>
      <c r="H209" s="64"/>
      <c r="I209" s="174"/>
      <c r="J209" s="64"/>
      <c r="K209" s="64"/>
      <c r="L209" s="62"/>
      <c r="M209" s="219"/>
      <c r="N209" s="43"/>
      <c r="O209" s="43"/>
      <c r="P209" s="43"/>
      <c r="Q209" s="43"/>
      <c r="R209" s="43"/>
      <c r="S209" s="43"/>
      <c r="T209" s="79"/>
      <c r="AT209" s="25" t="s">
        <v>171</v>
      </c>
      <c r="AU209" s="25" t="s">
        <v>83</v>
      </c>
    </row>
    <row r="210" spans="2:65" s="1" customFormat="1" ht="25.5" customHeight="1">
      <c r="B210" s="42"/>
      <c r="C210" s="205" t="s">
        <v>663</v>
      </c>
      <c r="D210" s="205" t="s">
        <v>164</v>
      </c>
      <c r="E210" s="206" t="s">
        <v>331</v>
      </c>
      <c r="F210" s="207" t="s">
        <v>664</v>
      </c>
      <c r="G210" s="208" t="s">
        <v>167</v>
      </c>
      <c r="H210" s="209">
        <v>73.5</v>
      </c>
      <c r="I210" s="210"/>
      <c r="J210" s="211">
        <f>ROUND(I210*H210,2)</f>
        <v>0</v>
      </c>
      <c r="K210" s="207" t="s">
        <v>168</v>
      </c>
      <c r="L210" s="62"/>
      <c r="M210" s="212" t="s">
        <v>24</v>
      </c>
      <c r="N210" s="213" t="s">
        <v>46</v>
      </c>
      <c r="O210" s="43"/>
      <c r="P210" s="214">
        <f>O210*H210</f>
        <v>0</v>
      </c>
      <c r="Q210" s="214">
        <v>2.1080000000000001</v>
      </c>
      <c r="R210" s="214">
        <f>Q210*H210</f>
        <v>154.93800000000002</v>
      </c>
      <c r="S210" s="214">
        <v>0</v>
      </c>
      <c r="T210" s="215">
        <f>S210*H210</f>
        <v>0</v>
      </c>
      <c r="AR210" s="25" t="s">
        <v>169</v>
      </c>
      <c r="AT210" s="25" t="s">
        <v>164</v>
      </c>
      <c r="AU210" s="25" t="s">
        <v>83</v>
      </c>
      <c r="AY210" s="25" t="s">
        <v>162</v>
      </c>
      <c r="BE210" s="216">
        <f>IF(N210="základní",J210,0)</f>
        <v>0</v>
      </c>
      <c r="BF210" s="216">
        <f>IF(N210="snížená",J210,0)</f>
        <v>0</v>
      </c>
      <c r="BG210" s="216">
        <f>IF(N210="zákl. přenesená",J210,0)</f>
        <v>0</v>
      </c>
      <c r="BH210" s="216">
        <f>IF(N210="sníž. přenesená",J210,0)</f>
        <v>0</v>
      </c>
      <c r="BI210" s="216">
        <f>IF(N210="nulová",J210,0)</f>
        <v>0</v>
      </c>
      <c r="BJ210" s="25" t="s">
        <v>25</v>
      </c>
      <c r="BK210" s="216">
        <f>ROUND(I210*H210,2)</f>
        <v>0</v>
      </c>
      <c r="BL210" s="25" t="s">
        <v>169</v>
      </c>
      <c r="BM210" s="25" t="s">
        <v>665</v>
      </c>
    </row>
    <row r="211" spans="2:65" s="12" customFormat="1" ht="13.5">
      <c r="B211" s="220"/>
      <c r="C211" s="221"/>
      <c r="D211" s="217" t="s">
        <v>173</v>
      </c>
      <c r="E211" s="222" t="s">
        <v>24</v>
      </c>
      <c r="F211" s="223" t="s">
        <v>666</v>
      </c>
      <c r="G211" s="221"/>
      <c r="H211" s="224">
        <v>73.5</v>
      </c>
      <c r="I211" s="225"/>
      <c r="J211" s="221"/>
      <c r="K211" s="221"/>
      <c r="L211" s="226"/>
      <c r="M211" s="227"/>
      <c r="N211" s="228"/>
      <c r="O211" s="228"/>
      <c r="P211" s="228"/>
      <c r="Q211" s="228"/>
      <c r="R211" s="228"/>
      <c r="S211" s="228"/>
      <c r="T211" s="229"/>
      <c r="AT211" s="230" t="s">
        <v>173</v>
      </c>
      <c r="AU211" s="230" t="s">
        <v>83</v>
      </c>
      <c r="AV211" s="12" t="s">
        <v>83</v>
      </c>
      <c r="AW211" s="12" t="s">
        <v>39</v>
      </c>
      <c r="AX211" s="12" t="s">
        <v>25</v>
      </c>
      <c r="AY211" s="230" t="s">
        <v>162</v>
      </c>
    </row>
    <row r="212" spans="2:65" s="1" customFormat="1" ht="25.5" customHeight="1">
      <c r="B212" s="42"/>
      <c r="C212" s="205" t="s">
        <v>667</v>
      </c>
      <c r="D212" s="205" t="s">
        <v>164</v>
      </c>
      <c r="E212" s="206" t="s">
        <v>336</v>
      </c>
      <c r="F212" s="207" t="s">
        <v>668</v>
      </c>
      <c r="G212" s="208" t="s">
        <v>167</v>
      </c>
      <c r="H212" s="209">
        <v>149.34</v>
      </c>
      <c r="I212" s="210"/>
      <c r="J212" s="211">
        <f>ROUND(I212*H212,2)</f>
        <v>0</v>
      </c>
      <c r="K212" s="207" t="s">
        <v>168</v>
      </c>
      <c r="L212" s="62"/>
      <c r="M212" s="212" t="s">
        <v>24</v>
      </c>
      <c r="N212" s="213" t="s">
        <v>46</v>
      </c>
      <c r="O212" s="43"/>
      <c r="P212" s="214">
        <f>O212*H212</f>
        <v>0</v>
      </c>
      <c r="Q212" s="214">
        <v>2.13408</v>
      </c>
      <c r="R212" s="214">
        <f>Q212*H212</f>
        <v>318.70350719999999</v>
      </c>
      <c r="S212" s="214">
        <v>0</v>
      </c>
      <c r="T212" s="215">
        <f>S212*H212</f>
        <v>0</v>
      </c>
      <c r="AR212" s="25" t="s">
        <v>169</v>
      </c>
      <c r="AT212" s="25" t="s">
        <v>164</v>
      </c>
      <c r="AU212" s="25" t="s">
        <v>83</v>
      </c>
      <c r="AY212" s="25" t="s">
        <v>162</v>
      </c>
      <c r="BE212" s="216">
        <f>IF(N212="základní",J212,0)</f>
        <v>0</v>
      </c>
      <c r="BF212" s="216">
        <f>IF(N212="snížená",J212,0)</f>
        <v>0</v>
      </c>
      <c r="BG212" s="216">
        <f>IF(N212="zákl. přenesená",J212,0)</f>
        <v>0</v>
      </c>
      <c r="BH212" s="216">
        <f>IF(N212="sníž. přenesená",J212,0)</f>
        <v>0</v>
      </c>
      <c r="BI212" s="216">
        <f>IF(N212="nulová",J212,0)</f>
        <v>0</v>
      </c>
      <c r="BJ212" s="25" t="s">
        <v>25</v>
      </c>
      <c r="BK212" s="216">
        <f>ROUND(I212*H212,2)</f>
        <v>0</v>
      </c>
      <c r="BL212" s="25" t="s">
        <v>169</v>
      </c>
      <c r="BM212" s="25" t="s">
        <v>669</v>
      </c>
    </row>
    <row r="213" spans="2:65" s="1" customFormat="1" ht="81">
      <c r="B213" s="42"/>
      <c r="C213" s="64"/>
      <c r="D213" s="217" t="s">
        <v>171</v>
      </c>
      <c r="E213" s="64"/>
      <c r="F213" s="218" t="s">
        <v>339</v>
      </c>
      <c r="G213" s="64"/>
      <c r="H213" s="64"/>
      <c r="I213" s="174"/>
      <c r="J213" s="64"/>
      <c r="K213" s="64"/>
      <c r="L213" s="62"/>
      <c r="M213" s="219"/>
      <c r="N213" s="43"/>
      <c r="O213" s="43"/>
      <c r="P213" s="43"/>
      <c r="Q213" s="43"/>
      <c r="R213" s="43"/>
      <c r="S213" s="43"/>
      <c r="T213" s="79"/>
      <c r="AT213" s="25" t="s">
        <v>171</v>
      </c>
      <c r="AU213" s="25" t="s">
        <v>83</v>
      </c>
    </row>
    <row r="214" spans="2:65" s="12" customFormat="1" ht="13.5">
      <c r="B214" s="220"/>
      <c r="C214" s="221"/>
      <c r="D214" s="217" t="s">
        <v>173</v>
      </c>
      <c r="E214" s="222" t="s">
        <v>24</v>
      </c>
      <c r="F214" s="223" t="s">
        <v>670</v>
      </c>
      <c r="G214" s="221"/>
      <c r="H214" s="224">
        <v>149.34</v>
      </c>
      <c r="I214" s="225"/>
      <c r="J214" s="221"/>
      <c r="K214" s="221"/>
      <c r="L214" s="226"/>
      <c r="M214" s="227"/>
      <c r="N214" s="228"/>
      <c r="O214" s="228"/>
      <c r="P214" s="228"/>
      <c r="Q214" s="228"/>
      <c r="R214" s="228"/>
      <c r="S214" s="228"/>
      <c r="T214" s="229"/>
      <c r="AT214" s="230" t="s">
        <v>173</v>
      </c>
      <c r="AU214" s="230" t="s">
        <v>83</v>
      </c>
      <c r="AV214" s="12" t="s">
        <v>83</v>
      </c>
      <c r="AW214" s="12" t="s">
        <v>39</v>
      </c>
      <c r="AX214" s="12" t="s">
        <v>25</v>
      </c>
      <c r="AY214" s="230" t="s">
        <v>162</v>
      </c>
    </row>
    <row r="215" spans="2:65" s="1" customFormat="1" ht="38.25" customHeight="1">
      <c r="B215" s="42"/>
      <c r="C215" s="205" t="s">
        <v>671</v>
      </c>
      <c r="D215" s="205" t="s">
        <v>164</v>
      </c>
      <c r="E215" s="206" t="s">
        <v>342</v>
      </c>
      <c r="F215" s="207" t="s">
        <v>672</v>
      </c>
      <c r="G215" s="208" t="s">
        <v>219</v>
      </c>
      <c r="H215" s="209">
        <v>281.58</v>
      </c>
      <c r="I215" s="210"/>
      <c r="J215" s="211">
        <f>ROUND(I215*H215,2)</f>
        <v>0</v>
      </c>
      <c r="K215" s="207" t="s">
        <v>168</v>
      </c>
      <c r="L215" s="62"/>
      <c r="M215" s="212" t="s">
        <v>24</v>
      </c>
      <c r="N215" s="213" t="s">
        <v>46</v>
      </c>
      <c r="O215" s="43"/>
      <c r="P215" s="214">
        <f>O215*H215</f>
        <v>0</v>
      </c>
      <c r="Q215" s="214">
        <v>0</v>
      </c>
      <c r="R215" s="214">
        <f>Q215*H215</f>
        <v>0</v>
      </c>
      <c r="S215" s="214">
        <v>0</v>
      </c>
      <c r="T215" s="215">
        <f>S215*H215</f>
        <v>0</v>
      </c>
      <c r="AR215" s="25" t="s">
        <v>169</v>
      </c>
      <c r="AT215" s="25" t="s">
        <v>164</v>
      </c>
      <c r="AU215" s="25" t="s">
        <v>83</v>
      </c>
      <c r="AY215" s="25" t="s">
        <v>162</v>
      </c>
      <c r="BE215" s="216">
        <f>IF(N215="základní",J215,0)</f>
        <v>0</v>
      </c>
      <c r="BF215" s="216">
        <f>IF(N215="snížená",J215,0)</f>
        <v>0</v>
      </c>
      <c r="BG215" s="216">
        <f>IF(N215="zákl. přenesená",J215,0)</f>
        <v>0</v>
      </c>
      <c r="BH215" s="216">
        <f>IF(N215="sníž. přenesená",J215,0)</f>
        <v>0</v>
      </c>
      <c r="BI215" s="216">
        <f>IF(N215="nulová",J215,0)</f>
        <v>0</v>
      </c>
      <c r="BJ215" s="25" t="s">
        <v>25</v>
      </c>
      <c r="BK215" s="216">
        <f>ROUND(I215*H215,2)</f>
        <v>0</v>
      </c>
      <c r="BL215" s="25" t="s">
        <v>169</v>
      </c>
      <c r="BM215" s="25" t="s">
        <v>673</v>
      </c>
    </row>
    <row r="216" spans="2:65" s="1" customFormat="1" ht="81">
      <c r="B216" s="42"/>
      <c r="C216" s="64"/>
      <c r="D216" s="217" t="s">
        <v>171</v>
      </c>
      <c r="E216" s="64"/>
      <c r="F216" s="218" t="s">
        <v>339</v>
      </c>
      <c r="G216" s="64"/>
      <c r="H216" s="64"/>
      <c r="I216" s="174"/>
      <c r="J216" s="64"/>
      <c r="K216" s="64"/>
      <c r="L216" s="62"/>
      <c r="M216" s="219"/>
      <c r="N216" s="43"/>
      <c r="O216" s="43"/>
      <c r="P216" s="43"/>
      <c r="Q216" s="43"/>
      <c r="R216" s="43"/>
      <c r="S216" s="43"/>
      <c r="T216" s="79"/>
      <c r="AT216" s="25" t="s">
        <v>171</v>
      </c>
      <c r="AU216" s="25" t="s">
        <v>83</v>
      </c>
    </row>
    <row r="217" spans="2:65" s="12" customFormat="1" ht="13.5">
      <c r="B217" s="220"/>
      <c r="C217" s="221"/>
      <c r="D217" s="217" t="s">
        <v>173</v>
      </c>
      <c r="E217" s="222" t="s">
        <v>24</v>
      </c>
      <c r="F217" s="223" t="s">
        <v>674</v>
      </c>
      <c r="G217" s="221"/>
      <c r="H217" s="224">
        <v>281.58</v>
      </c>
      <c r="I217" s="225"/>
      <c r="J217" s="221"/>
      <c r="K217" s="221"/>
      <c r="L217" s="226"/>
      <c r="M217" s="227"/>
      <c r="N217" s="228"/>
      <c r="O217" s="228"/>
      <c r="P217" s="228"/>
      <c r="Q217" s="228"/>
      <c r="R217" s="228"/>
      <c r="S217" s="228"/>
      <c r="T217" s="229"/>
      <c r="AT217" s="230" t="s">
        <v>173</v>
      </c>
      <c r="AU217" s="230" t="s">
        <v>83</v>
      </c>
      <c r="AV217" s="12" t="s">
        <v>83</v>
      </c>
      <c r="AW217" s="12" t="s">
        <v>39</v>
      </c>
      <c r="AX217" s="12" t="s">
        <v>25</v>
      </c>
      <c r="AY217" s="230" t="s">
        <v>162</v>
      </c>
    </row>
    <row r="218" spans="2:65" s="11" customFormat="1" ht="29.85" customHeight="1">
      <c r="B218" s="189"/>
      <c r="C218" s="190"/>
      <c r="D218" s="191" t="s">
        <v>74</v>
      </c>
      <c r="E218" s="203" t="s">
        <v>249</v>
      </c>
      <c r="F218" s="203" t="s">
        <v>487</v>
      </c>
      <c r="G218" s="190"/>
      <c r="H218" s="190"/>
      <c r="I218" s="193"/>
      <c r="J218" s="204">
        <f>BK218</f>
        <v>0</v>
      </c>
      <c r="K218" s="190"/>
      <c r="L218" s="195"/>
      <c r="M218" s="196"/>
      <c r="N218" s="197"/>
      <c r="O218" s="197"/>
      <c r="P218" s="198">
        <f>SUM(P219:P228)</f>
        <v>0</v>
      </c>
      <c r="Q218" s="197"/>
      <c r="R218" s="198">
        <f>SUM(R219:R228)</f>
        <v>7.2500000000000004E-3</v>
      </c>
      <c r="S218" s="197"/>
      <c r="T218" s="199">
        <f>SUM(T219:T228)</f>
        <v>0</v>
      </c>
      <c r="AR218" s="200" t="s">
        <v>25</v>
      </c>
      <c r="AT218" s="201" t="s">
        <v>74</v>
      </c>
      <c r="AU218" s="201" t="s">
        <v>25</v>
      </c>
      <c r="AY218" s="200" t="s">
        <v>162</v>
      </c>
      <c r="BK218" s="202">
        <f>SUM(BK219:BK228)</f>
        <v>0</v>
      </c>
    </row>
    <row r="219" spans="2:65" s="1" customFormat="1" ht="25.5" customHeight="1">
      <c r="B219" s="42"/>
      <c r="C219" s="205" t="s">
        <v>675</v>
      </c>
      <c r="D219" s="205" t="s">
        <v>164</v>
      </c>
      <c r="E219" s="206" t="s">
        <v>676</v>
      </c>
      <c r="F219" s="207" t="s">
        <v>677</v>
      </c>
      <c r="G219" s="208" t="s">
        <v>323</v>
      </c>
      <c r="H219" s="209">
        <v>1</v>
      </c>
      <c r="I219" s="210"/>
      <c r="J219" s="211">
        <f>ROUND(I219*H219,2)</f>
        <v>0</v>
      </c>
      <c r="K219" s="207" t="s">
        <v>168</v>
      </c>
      <c r="L219" s="62"/>
      <c r="M219" s="212" t="s">
        <v>24</v>
      </c>
      <c r="N219" s="213" t="s">
        <v>46</v>
      </c>
      <c r="O219" s="43"/>
      <c r="P219" s="214">
        <f>O219*H219</f>
        <v>0</v>
      </c>
      <c r="Q219" s="214">
        <v>0</v>
      </c>
      <c r="R219" s="214">
        <f>Q219*H219</f>
        <v>0</v>
      </c>
      <c r="S219" s="214">
        <v>0</v>
      </c>
      <c r="T219" s="215">
        <f>S219*H219</f>
        <v>0</v>
      </c>
      <c r="AR219" s="25" t="s">
        <v>169</v>
      </c>
      <c r="AT219" s="25" t="s">
        <v>164</v>
      </c>
      <c r="AU219" s="25" t="s">
        <v>83</v>
      </c>
      <c r="AY219" s="25" t="s">
        <v>162</v>
      </c>
      <c r="BE219" s="216">
        <f>IF(N219="základní",J219,0)</f>
        <v>0</v>
      </c>
      <c r="BF219" s="216">
        <f>IF(N219="snížená",J219,0)</f>
        <v>0</v>
      </c>
      <c r="BG219" s="216">
        <f>IF(N219="zákl. přenesená",J219,0)</f>
        <v>0</v>
      </c>
      <c r="BH219" s="216">
        <f>IF(N219="sníž. přenesená",J219,0)</f>
        <v>0</v>
      </c>
      <c r="BI219" s="216">
        <f>IF(N219="nulová",J219,0)</f>
        <v>0</v>
      </c>
      <c r="BJ219" s="25" t="s">
        <v>25</v>
      </c>
      <c r="BK219" s="216">
        <f>ROUND(I219*H219,2)</f>
        <v>0</v>
      </c>
      <c r="BL219" s="25" t="s">
        <v>169</v>
      </c>
      <c r="BM219" s="25" t="s">
        <v>678</v>
      </c>
    </row>
    <row r="220" spans="2:65" s="1" customFormat="1" ht="81">
      <c r="B220" s="42"/>
      <c r="C220" s="64"/>
      <c r="D220" s="217" t="s">
        <v>171</v>
      </c>
      <c r="E220" s="64"/>
      <c r="F220" s="218" t="s">
        <v>491</v>
      </c>
      <c r="G220" s="64"/>
      <c r="H220" s="64"/>
      <c r="I220" s="174"/>
      <c r="J220" s="64"/>
      <c r="K220" s="64"/>
      <c r="L220" s="62"/>
      <c r="M220" s="219"/>
      <c r="N220" s="43"/>
      <c r="O220" s="43"/>
      <c r="P220" s="43"/>
      <c r="Q220" s="43"/>
      <c r="R220" s="43"/>
      <c r="S220" s="43"/>
      <c r="T220" s="79"/>
      <c r="AT220" s="25" t="s">
        <v>171</v>
      </c>
      <c r="AU220" s="25" t="s">
        <v>83</v>
      </c>
    </row>
    <row r="221" spans="2:65" s="12" customFormat="1" ht="13.5">
      <c r="B221" s="220"/>
      <c r="C221" s="221"/>
      <c r="D221" s="217" t="s">
        <v>173</v>
      </c>
      <c r="E221" s="222" t="s">
        <v>24</v>
      </c>
      <c r="F221" s="223" t="s">
        <v>679</v>
      </c>
      <c r="G221" s="221"/>
      <c r="H221" s="224">
        <v>1</v>
      </c>
      <c r="I221" s="225"/>
      <c r="J221" s="221"/>
      <c r="K221" s="221"/>
      <c r="L221" s="226"/>
      <c r="M221" s="227"/>
      <c r="N221" s="228"/>
      <c r="O221" s="228"/>
      <c r="P221" s="228"/>
      <c r="Q221" s="228"/>
      <c r="R221" s="228"/>
      <c r="S221" s="228"/>
      <c r="T221" s="229"/>
      <c r="AT221" s="230" t="s">
        <v>173</v>
      </c>
      <c r="AU221" s="230" t="s">
        <v>83</v>
      </c>
      <c r="AV221" s="12" t="s">
        <v>83</v>
      </c>
      <c r="AW221" s="12" t="s">
        <v>39</v>
      </c>
      <c r="AX221" s="12" t="s">
        <v>25</v>
      </c>
      <c r="AY221" s="230" t="s">
        <v>162</v>
      </c>
    </row>
    <row r="222" spans="2:65" s="1" customFormat="1" ht="25.5" customHeight="1">
      <c r="B222" s="42"/>
      <c r="C222" s="245" t="s">
        <v>680</v>
      </c>
      <c r="D222" s="245" t="s">
        <v>271</v>
      </c>
      <c r="E222" s="246" t="s">
        <v>681</v>
      </c>
      <c r="F222" s="247" t="s">
        <v>682</v>
      </c>
      <c r="G222" s="248" t="s">
        <v>442</v>
      </c>
      <c r="H222" s="249">
        <v>0.05</v>
      </c>
      <c r="I222" s="250"/>
      <c r="J222" s="251">
        <f>ROUND(I222*H222,2)</f>
        <v>0</v>
      </c>
      <c r="K222" s="247" t="s">
        <v>168</v>
      </c>
      <c r="L222" s="252"/>
      <c r="M222" s="253" t="s">
        <v>24</v>
      </c>
      <c r="N222" s="254" t="s">
        <v>46</v>
      </c>
      <c r="O222" s="43"/>
      <c r="P222" s="214">
        <f>O222*H222</f>
        <v>0</v>
      </c>
      <c r="Q222" s="214">
        <v>7.4999999999999997E-3</v>
      </c>
      <c r="R222" s="214">
        <f>Q222*H222</f>
        <v>3.7500000000000001E-4</v>
      </c>
      <c r="S222" s="214">
        <v>0</v>
      </c>
      <c r="T222" s="215">
        <f>S222*H222</f>
        <v>0</v>
      </c>
      <c r="AR222" s="25" t="s">
        <v>249</v>
      </c>
      <c r="AT222" s="25" t="s">
        <v>271</v>
      </c>
      <c r="AU222" s="25" t="s">
        <v>83</v>
      </c>
      <c r="AY222" s="25" t="s">
        <v>162</v>
      </c>
      <c r="BE222" s="216">
        <f>IF(N222="základní",J222,0)</f>
        <v>0</v>
      </c>
      <c r="BF222" s="216">
        <f>IF(N222="snížená",J222,0)</f>
        <v>0</v>
      </c>
      <c r="BG222" s="216">
        <f>IF(N222="zákl. přenesená",J222,0)</f>
        <v>0</v>
      </c>
      <c r="BH222" s="216">
        <f>IF(N222="sníž. přenesená",J222,0)</f>
        <v>0</v>
      </c>
      <c r="BI222" s="216">
        <f>IF(N222="nulová",J222,0)</f>
        <v>0</v>
      </c>
      <c r="BJ222" s="25" t="s">
        <v>25</v>
      </c>
      <c r="BK222" s="216">
        <f>ROUND(I222*H222,2)</f>
        <v>0</v>
      </c>
      <c r="BL222" s="25" t="s">
        <v>169</v>
      </c>
      <c r="BM222" s="25" t="s">
        <v>683</v>
      </c>
    </row>
    <row r="223" spans="2:65" s="12" customFormat="1" ht="13.5">
      <c r="B223" s="220"/>
      <c r="C223" s="221"/>
      <c r="D223" s="217" t="s">
        <v>173</v>
      </c>
      <c r="E223" s="221"/>
      <c r="F223" s="223" t="s">
        <v>684</v>
      </c>
      <c r="G223" s="221"/>
      <c r="H223" s="224">
        <v>0.05</v>
      </c>
      <c r="I223" s="225"/>
      <c r="J223" s="221"/>
      <c r="K223" s="221"/>
      <c r="L223" s="226"/>
      <c r="M223" s="227"/>
      <c r="N223" s="228"/>
      <c r="O223" s="228"/>
      <c r="P223" s="228"/>
      <c r="Q223" s="228"/>
      <c r="R223" s="228"/>
      <c r="S223" s="228"/>
      <c r="T223" s="229"/>
      <c r="AT223" s="230" t="s">
        <v>173</v>
      </c>
      <c r="AU223" s="230" t="s">
        <v>83</v>
      </c>
      <c r="AV223" s="12" t="s">
        <v>83</v>
      </c>
      <c r="AW223" s="12" t="s">
        <v>6</v>
      </c>
      <c r="AX223" s="12" t="s">
        <v>25</v>
      </c>
      <c r="AY223" s="230" t="s">
        <v>162</v>
      </c>
    </row>
    <row r="224" spans="2:65" s="1" customFormat="1" ht="25.5" customHeight="1">
      <c r="B224" s="42"/>
      <c r="C224" s="205" t="s">
        <v>685</v>
      </c>
      <c r="D224" s="205" t="s">
        <v>164</v>
      </c>
      <c r="E224" s="206" t="s">
        <v>496</v>
      </c>
      <c r="F224" s="207" t="s">
        <v>686</v>
      </c>
      <c r="G224" s="208" t="s">
        <v>323</v>
      </c>
      <c r="H224" s="209">
        <v>2</v>
      </c>
      <c r="I224" s="210"/>
      <c r="J224" s="211">
        <f>ROUND(I224*H224,2)</f>
        <v>0</v>
      </c>
      <c r="K224" s="207" t="s">
        <v>168</v>
      </c>
      <c r="L224" s="62"/>
      <c r="M224" s="212" t="s">
        <v>24</v>
      </c>
      <c r="N224" s="213" t="s">
        <v>46</v>
      </c>
      <c r="O224" s="43"/>
      <c r="P224" s="214">
        <f>O224*H224</f>
        <v>0</v>
      </c>
      <c r="Q224" s="214">
        <v>0</v>
      </c>
      <c r="R224" s="214">
        <f>Q224*H224</f>
        <v>0</v>
      </c>
      <c r="S224" s="214">
        <v>0</v>
      </c>
      <c r="T224" s="215">
        <f>S224*H224</f>
        <v>0</v>
      </c>
      <c r="AR224" s="25" t="s">
        <v>169</v>
      </c>
      <c r="AT224" s="25" t="s">
        <v>164</v>
      </c>
      <c r="AU224" s="25" t="s">
        <v>83</v>
      </c>
      <c r="AY224" s="25" t="s">
        <v>162</v>
      </c>
      <c r="BE224" s="216">
        <f>IF(N224="základní",J224,0)</f>
        <v>0</v>
      </c>
      <c r="BF224" s="216">
        <f>IF(N224="snížená",J224,0)</f>
        <v>0</v>
      </c>
      <c r="BG224" s="216">
        <f>IF(N224="zákl. přenesená",J224,0)</f>
        <v>0</v>
      </c>
      <c r="BH224" s="216">
        <f>IF(N224="sníž. přenesená",J224,0)</f>
        <v>0</v>
      </c>
      <c r="BI224" s="216">
        <f>IF(N224="nulová",J224,0)</f>
        <v>0</v>
      </c>
      <c r="BJ224" s="25" t="s">
        <v>25</v>
      </c>
      <c r="BK224" s="216">
        <f>ROUND(I224*H224,2)</f>
        <v>0</v>
      </c>
      <c r="BL224" s="25" t="s">
        <v>169</v>
      </c>
      <c r="BM224" s="25" t="s">
        <v>687</v>
      </c>
    </row>
    <row r="225" spans="2:65" s="1" customFormat="1" ht="81">
      <c r="B225" s="42"/>
      <c r="C225" s="64"/>
      <c r="D225" s="217" t="s">
        <v>171</v>
      </c>
      <c r="E225" s="64"/>
      <c r="F225" s="218" t="s">
        <v>491</v>
      </c>
      <c r="G225" s="64"/>
      <c r="H225" s="64"/>
      <c r="I225" s="174"/>
      <c r="J225" s="64"/>
      <c r="K225" s="64"/>
      <c r="L225" s="62"/>
      <c r="M225" s="219"/>
      <c r="N225" s="43"/>
      <c r="O225" s="43"/>
      <c r="P225" s="43"/>
      <c r="Q225" s="43"/>
      <c r="R225" s="43"/>
      <c r="S225" s="43"/>
      <c r="T225" s="79"/>
      <c r="AT225" s="25" t="s">
        <v>171</v>
      </c>
      <c r="AU225" s="25" t="s">
        <v>83</v>
      </c>
    </row>
    <row r="226" spans="2:65" s="12" customFormat="1" ht="13.5">
      <c r="B226" s="220"/>
      <c r="C226" s="221"/>
      <c r="D226" s="217" t="s">
        <v>173</v>
      </c>
      <c r="E226" s="222" t="s">
        <v>24</v>
      </c>
      <c r="F226" s="223" t="s">
        <v>688</v>
      </c>
      <c r="G226" s="221"/>
      <c r="H226" s="224">
        <v>2</v>
      </c>
      <c r="I226" s="225"/>
      <c r="J226" s="221"/>
      <c r="K226" s="221"/>
      <c r="L226" s="226"/>
      <c r="M226" s="227"/>
      <c r="N226" s="228"/>
      <c r="O226" s="228"/>
      <c r="P226" s="228"/>
      <c r="Q226" s="228"/>
      <c r="R226" s="228"/>
      <c r="S226" s="228"/>
      <c r="T226" s="229"/>
      <c r="AT226" s="230" t="s">
        <v>173</v>
      </c>
      <c r="AU226" s="230" t="s">
        <v>83</v>
      </c>
      <c r="AV226" s="12" t="s">
        <v>83</v>
      </c>
      <c r="AW226" s="12" t="s">
        <v>39</v>
      </c>
      <c r="AX226" s="12" t="s">
        <v>25</v>
      </c>
      <c r="AY226" s="230" t="s">
        <v>162</v>
      </c>
    </row>
    <row r="227" spans="2:65" s="1" customFormat="1" ht="25.5" customHeight="1">
      <c r="B227" s="42"/>
      <c r="C227" s="245" t="s">
        <v>689</v>
      </c>
      <c r="D227" s="245" t="s">
        <v>271</v>
      </c>
      <c r="E227" s="246" t="s">
        <v>500</v>
      </c>
      <c r="F227" s="247" t="s">
        <v>690</v>
      </c>
      <c r="G227" s="248" t="s">
        <v>442</v>
      </c>
      <c r="H227" s="249">
        <v>0.125</v>
      </c>
      <c r="I227" s="250"/>
      <c r="J227" s="251">
        <f>ROUND(I227*H227,2)</f>
        <v>0</v>
      </c>
      <c r="K227" s="247" t="s">
        <v>168</v>
      </c>
      <c r="L227" s="252"/>
      <c r="M227" s="253" t="s">
        <v>24</v>
      </c>
      <c r="N227" s="254" t="s">
        <v>46</v>
      </c>
      <c r="O227" s="43"/>
      <c r="P227" s="214">
        <f>O227*H227</f>
        <v>0</v>
      </c>
      <c r="Q227" s="214">
        <v>5.5E-2</v>
      </c>
      <c r="R227" s="214">
        <f>Q227*H227</f>
        <v>6.875E-3</v>
      </c>
      <c r="S227" s="214">
        <v>0</v>
      </c>
      <c r="T227" s="215">
        <f>S227*H227</f>
        <v>0</v>
      </c>
      <c r="AR227" s="25" t="s">
        <v>249</v>
      </c>
      <c r="AT227" s="25" t="s">
        <v>271</v>
      </c>
      <c r="AU227" s="25" t="s">
        <v>83</v>
      </c>
      <c r="AY227" s="25" t="s">
        <v>162</v>
      </c>
      <c r="BE227" s="216">
        <f>IF(N227="základní",J227,0)</f>
        <v>0</v>
      </c>
      <c r="BF227" s="216">
        <f>IF(N227="snížená",J227,0)</f>
        <v>0</v>
      </c>
      <c r="BG227" s="216">
        <f>IF(N227="zákl. přenesená",J227,0)</f>
        <v>0</v>
      </c>
      <c r="BH227" s="216">
        <f>IF(N227="sníž. přenesená",J227,0)</f>
        <v>0</v>
      </c>
      <c r="BI227" s="216">
        <f>IF(N227="nulová",J227,0)</f>
        <v>0</v>
      </c>
      <c r="BJ227" s="25" t="s">
        <v>25</v>
      </c>
      <c r="BK227" s="216">
        <f>ROUND(I227*H227,2)</f>
        <v>0</v>
      </c>
      <c r="BL227" s="25" t="s">
        <v>169</v>
      </c>
      <c r="BM227" s="25" t="s">
        <v>691</v>
      </c>
    </row>
    <row r="228" spans="2:65" s="12" customFormat="1" ht="13.5">
      <c r="B228" s="220"/>
      <c r="C228" s="221"/>
      <c r="D228" s="217" t="s">
        <v>173</v>
      </c>
      <c r="E228" s="221"/>
      <c r="F228" s="223" t="s">
        <v>692</v>
      </c>
      <c r="G228" s="221"/>
      <c r="H228" s="224">
        <v>0.125</v>
      </c>
      <c r="I228" s="225"/>
      <c r="J228" s="221"/>
      <c r="K228" s="221"/>
      <c r="L228" s="226"/>
      <c r="M228" s="227"/>
      <c r="N228" s="228"/>
      <c r="O228" s="228"/>
      <c r="P228" s="228"/>
      <c r="Q228" s="228"/>
      <c r="R228" s="228"/>
      <c r="S228" s="228"/>
      <c r="T228" s="229"/>
      <c r="AT228" s="230" t="s">
        <v>173</v>
      </c>
      <c r="AU228" s="230" t="s">
        <v>83</v>
      </c>
      <c r="AV228" s="12" t="s">
        <v>83</v>
      </c>
      <c r="AW228" s="12" t="s">
        <v>6</v>
      </c>
      <c r="AX228" s="12" t="s">
        <v>25</v>
      </c>
      <c r="AY228" s="230" t="s">
        <v>162</v>
      </c>
    </row>
    <row r="229" spans="2:65" s="11" customFormat="1" ht="29.85" customHeight="1">
      <c r="B229" s="189"/>
      <c r="C229" s="190"/>
      <c r="D229" s="191" t="s">
        <v>74</v>
      </c>
      <c r="E229" s="203" t="s">
        <v>255</v>
      </c>
      <c r="F229" s="203" t="s">
        <v>346</v>
      </c>
      <c r="G229" s="190"/>
      <c r="H229" s="190"/>
      <c r="I229" s="193"/>
      <c r="J229" s="204">
        <f>BK229</f>
        <v>0</v>
      </c>
      <c r="K229" s="190"/>
      <c r="L229" s="195"/>
      <c r="M229" s="196"/>
      <c r="N229" s="197"/>
      <c r="O229" s="197"/>
      <c r="P229" s="198">
        <f>P230+SUM(P231:P254)</f>
        <v>0</v>
      </c>
      <c r="Q229" s="197"/>
      <c r="R229" s="198">
        <f>R230+SUM(R231:R254)</f>
        <v>0.50395499999999993</v>
      </c>
      <c r="S229" s="197"/>
      <c r="T229" s="199">
        <f>T230+SUM(T231:T254)</f>
        <v>19.083980000000004</v>
      </c>
      <c r="AR229" s="200" t="s">
        <v>25</v>
      </c>
      <c r="AT229" s="201" t="s">
        <v>74</v>
      </c>
      <c r="AU229" s="201" t="s">
        <v>25</v>
      </c>
      <c r="AY229" s="200" t="s">
        <v>162</v>
      </c>
      <c r="BK229" s="202">
        <f>BK230+SUM(BK231:BK254)</f>
        <v>0</v>
      </c>
    </row>
    <row r="230" spans="2:65" s="1" customFormat="1" ht="16.5" customHeight="1">
      <c r="B230" s="42"/>
      <c r="C230" s="205" t="s">
        <v>693</v>
      </c>
      <c r="D230" s="205" t="s">
        <v>164</v>
      </c>
      <c r="E230" s="206" t="s">
        <v>694</v>
      </c>
      <c r="F230" s="207" t="s">
        <v>695</v>
      </c>
      <c r="G230" s="208" t="s">
        <v>323</v>
      </c>
      <c r="H230" s="209">
        <v>10</v>
      </c>
      <c r="I230" s="210"/>
      <c r="J230" s="211">
        <f>ROUND(I230*H230,2)</f>
        <v>0</v>
      </c>
      <c r="K230" s="207" t="s">
        <v>168</v>
      </c>
      <c r="L230" s="62"/>
      <c r="M230" s="212" t="s">
        <v>24</v>
      </c>
      <c r="N230" s="213" t="s">
        <v>46</v>
      </c>
      <c r="O230" s="43"/>
      <c r="P230" s="214">
        <f>O230*H230</f>
        <v>0</v>
      </c>
      <c r="Q230" s="214">
        <v>4.0079999999999998E-2</v>
      </c>
      <c r="R230" s="214">
        <f>Q230*H230</f>
        <v>0.40079999999999999</v>
      </c>
      <c r="S230" s="214">
        <v>0</v>
      </c>
      <c r="T230" s="215">
        <f>S230*H230</f>
        <v>0</v>
      </c>
      <c r="AR230" s="25" t="s">
        <v>169</v>
      </c>
      <c r="AT230" s="25" t="s">
        <v>164</v>
      </c>
      <c r="AU230" s="25" t="s">
        <v>83</v>
      </c>
      <c r="AY230" s="25" t="s">
        <v>162</v>
      </c>
      <c r="BE230" s="216">
        <f>IF(N230="základní",J230,0)</f>
        <v>0</v>
      </c>
      <c r="BF230" s="216">
        <f>IF(N230="snížená",J230,0)</f>
        <v>0</v>
      </c>
      <c r="BG230" s="216">
        <f>IF(N230="zákl. přenesená",J230,0)</f>
        <v>0</v>
      </c>
      <c r="BH230" s="216">
        <f>IF(N230="sníž. přenesená",J230,0)</f>
        <v>0</v>
      </c>
      <c r="BI230" s="216">
        <f>IF(N230="nulová",J230,0)</f>
        <v>0</v>
      </c>
      <c r="BJ230" s="25" t="s">
        <v>25</v>
      </c>
      <c r="BK230" s="216">
        <f>ROUND(I230*H230,2)</f>
        <v>0</v>
      </c>
      <c r="BL230" s="25" t="s">
        <v>169</v>
      </c>
      <c r="BM230" s="25" t="s">
        <v>696</v>
      </c>
    </row>
    <row r="231" spans="2:65" s="1" customFormat="1" ht="94.5">
      <c r="B231" s="42"/>
      <c r="C231" s="64"/>
      <c r="D231" s="217" t="s">
        <v>171</v>
      </c>
      <c r="E231" s="64"/>
      <c r="F231" s="218" t="s">
        <v>697</v>
      </c>
      <c r="G231" s="64"/>
      <c r="H231" s="64"/>
      <c r="I231" s="174"/>
      <c r="J231" s="64"/>
      <c r="K231" s="64"/>
      <c r="L231" s="62"/>
      <c r="M231" s="219"/>
      <c r="N231" s="43"/>
      <c r="O231" s="43"/>
      <c r="P231" s="43"/>
      <c r="Q231" s="43"/>
      <c r="R231" s="43"/>
      <c r="S231" s="43"/>
      <c r="T231" s="79"/>
      <c r="AT231" s="25" t="s">
        <v>171</v>
      </c>
      <c r="AU231" s="25" t="s">
        <v>83</v>
      </c>
    </row>
    <row r="232" spans="2:65" s="1" customFormat="1" ht="16.5" customHeight="1">
      <c r="B232" s="42"/>
      <c r="C232" s="205" t="s">
        <v>698</v>
      </c>
      <c r="D232" s="205" t="s">
        <v>164</v>
      </c>
      <c r="E232" s="206" t="s">
        <v>699</v>
      </c>
      <c r="F232" s="207" t="s">
        <v>700</v>
      </c>
      <c r="G232" s="208" t="s">
        <v>323</v>
      </c>
      <c r="H232" s="209">
        <v>20</v>
      </c>
      <c r="I232" s="210"/>
      <c r="J232" s="211">
        <f>ROUND(I232*H232,2)</f>
        <v>0</v>
      </c>
      <c r="K232" s="207" t="s">
        <v>168</v>
      </c>
      <c r="L232" s="62"/>
      <c r="M232" s="212" t="s">
        <v>24</v>
      </c>
      <c r="N232" s="213" t="s">
        <v>46</v>
      </c>
      <c r="O232" s="43"/>
      <c r="P232" s="214">
        <f>O232*H232</f>
        <v>0</v>
      </c>
      <c r="Q232" s="214">
        <v>8.4000000000000003E-4</v>
      </c>
      <c r="R232" s="214">
        <f>Q232*H232</f>
        <v>1.6800000000000002E-2</v>
      </c>
      <c r="S232" s="214">
        <v>0</v>
      </c>
      <c r="T232" s="215">
        <f>S232*H232</f>
        <v>0</v>
      </c>
      <c r="AR232" s="25" t="s">
        <v>169</v>
      </c>
      <c r="AT232" s="25" t="s">
        <v>164</v>
      </c>
      <c r="AU232" s="25" t="s">
        <v>83</v>
      </c>
      <c r="AY232" s="25" t="s">
        <v>162</v>
      </c>
      <c r="BE232" s="216">
        <f>IF(N232="základní",J232,0)</f>
        <v>0</v>
      </c>
      <c r="BF232" s="216">
        <f>IF(N232="snížená",J232,0)</f>
        <v>0</v>
      </c>
      <c r="BG232" s="216">
        <f>IF(N232="zákl. přenesená",J232,0)</f>
        <v>0</v>
      </c>
      <c r="BH232" s="216">
        <f>IF(N232="sníž. přenesená",J232,0)</f>
        <v>0</v>
      </c>
      <c r="BI232" s="216">
        <f>IF(N232="nulová",J232,0)</f>
        <v>0</v>
      </c>
      <c r="BJ232" s="25" t="s">
        <v>25</v>
      </c>
      <c r="BK232" s="216">
        <f>ROUND(I232*H232,2)</f>
        <v>0</v>
      </c>
      <c r="BL232" s="25" t="s">
        <v>169</v>
      </c>
      <c r="BM232" s="25" t="s">
        <v>701</v>
      </c>
    </row>
    <row r="233" spans="2:65" s="1" customFormat="1" ht="94.5">
      <c r="B233" s="42"/>
      <c r="C233" s="64"/>
      <c r="D233" s="217" t="s">
        <v>171</v>
      </c>
      <c r="E233" s="64"/>
      <c r="F233" s="218" t="s">
        <v>697</v>
      </c>
      <c r="G233" s="64"/>
      <c r="H233" s="64"/>
      <c r="I233" s="174"/>
      <c r="J233" s="64"/>
      <c r="K233" s="64"/>
      <c r="L233" s="62"/>
      <c r="M233" s="219"/>
      <c r="N233" s="43"/>
      <c r="O233" s="43"/>
      <c r="P233" s="43"/>
      <c r="Q233" s="43"/>
      <c r="R233" s="43"/>
      <c r="S233" s="43"/>
      <c r="T233" s="79"/>
      <c r="AT233" s="25" t="s">
        <v>171</v>
      </c>
      <c r="AU233" s="25" t="s">
        <v>83</v>
      </c>
    </row>
    <row r="234" spans="2:65" s="12" customFormat="1" ht="13.5">
      <c r="B234" s="220"/>
      <c r="C234" s="221"/>
      <c r="D234" s="217" t="s">
        <v>173</v>
      </c>
      <c r="E234" s="222" t="s">
        <v>24</v>
      </c>
      <c r="F234" s="223" t="s">
        <v>702</v>
      </c>
      <c r="G234" s="221"/>
      <c r="H234" s="224">
        <v>20</v>
      </c>
      <c r="I234" s="225"/>
      <c r="J234" s="221"/>
      <c r="K234" s="221"/>
      <c r="L234" s="226"/>
      <c r="M234" s="227"/>
      <c r="N234" s="228"/>
      <c r="O234" s="228"/>
      <c r="P234" s="228"/>
      <c r="Q234" s="228"/>
      <c r="R234" s="228"/>
      <c r="S234" s="228"/>
      <c r="T234" s="229"/>
      <c r="AT234" s="230" t="s">
        <v>173</v>
      </c>
      <c r="AU234" s="230" t="s">
        <v>83</v>
      </c>
      <c r="AV234" s="12" t="s">
        <v>83</v>
      </c>
      <c r="AW234" s="12" t="s">
        <v>39</v>
      </c>
      <c r="AX234" s="12" t="s">
        <v>25</v>
      </c>
      <c r="AY234" s="230" t="s">
        <v>162</v>
      </c>
    </row>
    <row r="235" spans="2:65" s="1" customFormat="1" ht="38.25" customHeight="1">
      <c r="B235" s="42"/>
      <c r="C235" s="205" t="s">
        <v>703</v>
      </c>
      <c r="D235" s="205" t="s">
        <v>164</v>
      </c>
      <c r="E235" s="206" t="s">
        <v>704</v>
      </c>
      <c r="F235" s="207" t="s">
        <v>705</v>
      </c>
      <c r="G235" s="208" t="s">
        <v>167</v>
      </c>
      <c r="H235" s="209">
        <v>6</v>
      </c>
      <c r="I235" s="210"/>
      <c r="J235" s="211">
        <f>ROUND(I235*H235,2)</f>
        <v>0</v>
      </c>
      <c r="K235" s="207" t="s">
        <v>168</v>
      </c>
      <c r="L235" s="62"/>
      <c r="M235" s="212" t="s">
        <v>24</v>
      </c>
      <c r="N235" s="213" t="s">
        <v>46</v>
      </c>
      <c r="O235" s="43"/>
      <c r="P235" s="214">
        <f>O235*H235</f>
        <v>0</v>
      </c>
      <c r="Q235" s="214">
        <v>0</v>
      </c>
      <c r="R235" s="214">
        <f>Q235*H235</f>
        <v>0</v>
      </c>
      <c r="S235" s="214">
        <v>2.85</v>
      </c>
      <c r="T235" s="215">
        <f>S235*H235</f>
        <v>17.100000000000001</v>
      </c>
      <c r="AR235" s="25" t="s">
        <v>169</v>
      </c>
      <c r="AT235" s="25" t="s">
        <v>164</v>
      </c>
      <c r="AU235" s="25" t="s">
        <v>83</v>
      </c>
      <c r="AY235" s="25" t="s">
        <v>162</v>
      </c>
      <c r="BE235" s="216">
        <f>IF(N235="základní",J235,0)</f>
        <v>0</v>
      </c>
      <c r="BF235" s="216">
        <f>IF(N235="snížená",J235,0)</f>
        <v>0</v>
      </c>
      <c r="BG235" s="216">
        <f>IF(N235="zákl. přenesená",J235,0)</f>
        <v>0</v>
      </c>
      <c r="BH235" s="216">
        <f>IF(N235="sníž. přenesená",J235,0)</f>
        <v>0</v>
      </c>
      <c r="BI235" s="216">
        <f>IF(N235="nulová",J235,0)</f>
        <v>0</v>
      </c>
      <c r="BJ235" s="25" t="s">
        <v>25</v>
      </c>
      <c r="BK235" s="216">
        <f>ROUND(I235*H235,2)</f>
        <v>0</v>
      </c>
      <c r="BL235" s="25" t="s">
        <v>169</v>
      </c>
      <c r="BM235" s="25" t="s">
        <v>706</v>
      </c>
    </row>
    <row r="236" spans="2:65" s="1" customFormat="1" ht="175.5">
      <c r="B236" s="42"/>
      <c r="C236" s="64"/>
      <c r="D236" s="217" t="s">
        <v>171</v>
      </c>
      <c r="E236" s="64"/>
      <c r="F236" s="218" t="s">
        <v>351</v>
      </c>
      <c r="G236" s="64"/>
      <c r="H236" s="64"/>
      <c r="I236" s="174"/>
      <c r="J236" s="64"/>
      <c r="K236" s="64"/>
      <c r="L236" s="62"/>
      <c r="M236" s="219"/>
      <c r="N236" s="43"/>
      <c r="O236" s="43"/>
      <c r="P236" s="43"/>
      <c r="Q236" s="43"/>
      <c r="R236" s="43"/>
      <c r="S236" s="43"/>
      <c r="T236" s="79"/>
      <c r="AT236" s="25" t="s">
        <v>171</v>
      </c>
      <c r="AU236" s="25" t="s">
        <v>83</v>
      </c>
    </row>
    <row r="237" spans="2:65" s="12" customFormat="1" ht="13.5">
      <c r="B237" s="220"/>
      <c r="C237" s="221"/>
      <c r="D237" s="217" t="s">
        <v>173</v>
      </c>
      <c r="E237" s="222" t="s">
        <v>517</v>
      </c>
      <c r="F237" s="223" t="s">
        <v>707</v>
      </c>
      <c r="G237" s="221"/>
      <c r="H237" s="224">
        <v>6</v>
      </c>
      <c r="I237" s="225"/>
      <c r="J237" s="221"/>
      <c r="K237" s="221"/>
      <c r="L237" s="226"/>
      <c r="M237" s="227"/>
      <c r="N237" s="228"/>
      <c r="O237" s="228"/>
      <c r="P237" s="228"/>
      <c r="Q237" s="228"/>
      <c r="R237" s="228"/>
      <c r="S237" s="228"/>
      <c r="T237" s="229"/>
      <c r="AT237" s="230" t="s">
        <v>173</v>
      </c>
      <c r="AU237" s="230" t="s">
        <v>83</v>
      </c>
      <c r="AV237" s="12" t="s">
        <v>83</v>
      </c>
      <c r="AW237" s="12" t="s">
        <v>39</v>
      </c>
      <c r="AX237" s="12" t="s">
        <v>25</v>
      </c>
      <c r="AY237" s="230" t="s">
        <v>162</v>
      </c>
    </row>
    <row r="238" spans="2:65" s="1" customFormat="1" ht="51" customHeight="1">
      <c r="B238" s="42"/>
      <c r="C238" s="205" t="s">
        <v>708</v>
      </c>
      <c r="D238" s="205" t="s">
        <v>164</v>
      </c>
      <c r="E238" s="206" t="s">
        <v>709</v>
      </c>
      <c r="F238" s="207" t="s">
        <v>710</v>
      </c>
      <c r="G238" s="208" t="s">
        <v>323</v>
      </c>
      <c r="H238" s="209">
        <v>10</v>
      </c>
      <c r="I238" s="210"/>
      <c r="J238" s="211">
        <f>ROUND(I238*H238,2)</f>
        <v>0</v>
      </c>
      <c r="K238" s="207" t="s">
        <v>168</v>
      </c>
      <c r="L238" s="62"/>
      <c r="M238" s="212" t="s">
        <v>24</v>
      </c>
      <c r="N238" s="213" t="s">
        <v>46</v>
      </c>
      <c r="O238" s="43"/>
      <c r="P238" s="214">
        <f>O238*H238</f>
        <v>0</v>
      </c>
      <c r="Q238" s="214">
        <v>0</v>
      </c>
      <c r="R238" s="214">
        <f>Q238*H238</f>
        <v>0</v>
      </c>
      <c r="S238" s="214">
        <v>3.5000000000000003E-2</v>
      </c>
      <c r="T238" s="215">
        <f>S238*H238</f>
        <v>0.35000000000000003</v>
      </c>
      <c r="AR238" s="25" t="s">
        <v>169</v>
      </c>
      <c r="AT238" s="25" t="s">
        <v>164</v>
      </c>
      <c r="AU238" s="25" t="s">
        <v>83</v>
      </c>
      <c r="AY238" s="25" t="s">
        <v>162</v>
      </c>
      <c r="BE238" s="216">
        <f>IF(N238="základní",J238,0)</f>
        <v>0</v>
      </c>
      <c r="BF238" s="216">
        <f>IF(N238="snížená",J238,0)</f>
        <v>0</v>
      </c>
      <c r="BG238" s="216">
        <f>IF(N238="zákl. přenesená",J238,0)</f>
        <v>0</v>
      </c>
      <c r="BH238" s="216">
        <f>IF(N238="sníž. přenesená",J238,0)</f>
        <v>0</v>
      </c>
      <c r="BI238" s="216">
        <f>IF(N238="nulová",J238,0)</f>
        <v>0</v>
      </c>
      <c r="BJ238" s="25" t="s">
        <v>25</v>
      </c>
      <c r="BK238" s="216">
        <f>ROUND(I238*H238,2)</f>
        <v>0</v>
      </c>
      <c r="BL238" s="25" t="s">
        <v>169</v>
      </c>
      <c r="BM238" s="25" t="s">
        <v>711</v>
      </c>
    </row>
    <row r="239" spans="2:65" s="1" customFormat="1" ht="108">
      <c r="B239" s="42"/>
      <c r="C239" s="64"/>
      <c r="D239" s="217" t="s">
        <v>171</v>
      </c>
      <c r="E239" s="64"/>
      <c r="F239" s="218" t="s">
        <v>712</v>
      </c>
      <c r="G239" s="64"/>
      <c r="H239" s="64"/>
      <c r="I239" s="174"/>
      <c r="J239" s="64"/>
      <c r="K239" s="64"/>
      <c r="L239" s="62"/>
      <c r="M239" s="219"/>
      <c r="N239" s="43"/>
      <c r="O239" s="43"/>
      <c r="P239" s="43"/>
      <c r="Q239" s="43"/>
      <c r="R239" s="43"/>
      <c r="S239" s="43"/>
      <c r="T239" s="79"/>
      <c r="AT239" s="25" t="s">
        <v>171</v>
      </c>
      <c r="AU239" s="25" t="s">
        <v>83</v>
      </c>
    </row>
    <row r="240" spans="2:65" s="1" customFormat="1" ht="51" customHeight="1">
      <c r="B240" s="42"/>
      <c r="C240" s="205" t="s">
        <v>713</v>
      </c>
      <c r="D240" s="205" t="s">
        <v>164</v>
      </c>
      <c r="E240" s="206" t="s">
        <v>714</v>
      </c>
      <c r="F240" s="207" t="s">
        <v>715</v>
      </c>
      <c r="G240" s="208" t="s">
        <v>323</v>
      </c>
      <c r="H240" s="209">
        <v>20</v>
      </c>
      <c r="I240" s="210"/>
      <c r="J240" s="211">
        <f>ROUND(I240*H240,2)</f>
        <v>0</v>
      </c>
      <c r="K240" s="207" t="s">
        <v>168</v>
      </c>
      <c r="L240" s="62"/>
      <c r="M240" s="212" t="s">
        <v>24</v>
      </c>
      <c r="N240" s="213" t="s">
        <v>46</v>
      </c>
      <c r="O240" s="43"/>
      <c r="P240" s="214">
        <f>O240*H240</f>
        <v>0</v>
      </c>
      <c r="Q240" s="214">
        <v>0</v>
      </c>
      <c r="R240" s="214">
        <f>Q240*H240</f>
        <v>0</v>
      </c>
      <c r="S240" s="214">
        <v>2.5000000000000001E-2</v>
      </c>
      <c r="T240" s="215">
        <f>S240*H240</f>
        <v>0.5</v>
      </c>
      <c r="AR240" s="25" t="s">
        <v>169</v>
      </c>
      <c r="AT240" s="25" t="s">
        <v>164</v>
      </c>
      <c r="AU240" s="25" t="s">
        <v>83</v>
      </c>
      <c r="AY240" s="25" t="s">
        <v>162</v>
      </c>
      <c r="BE240" s="216">
        <f>IF(N240="základní",J240,0)</f>
        <v>0</v>
      </c>
      <c r="BF240" s="216">
        <f>IF(N240="snížená",J240,0)</f>
        <v>0</v>
      </c>
      <c r="BG240" s="216">
        <f>IF(N240="zákl. přenesená",J240,0)</f>
        <v>0</v>
      </c>
      <c r="BH240" s="216">
        <f>IF(N240="sníž. přenesená",J240,0)</f>
        <v>0</v>
      </c>
      <c r="BI240" s="216">
        <f>IF(N240="nulová",J240,0)</f>
        <v>0</v>
      </c>
      <c r="BJ240" s="25" t="s">
        <v>25</v>
      </c>
      <c r="BK240" s="216">
        <f>ROUND(I240*H240,2)</f>
        <v>0</v>
      </c>
      <c r="BL240" s="25" t="s">
        <v>169</v>
      </c>
      <c r="BM240" s="25" t="s">
        <v>716</v>
      </c>
    </row>
    <row r="241" spans="2:65" s="1" customFormat="1" ht="108">
      <c r="B241" s="42"/>
      <c r="C241" s="64"/>
      <c r="D241" s="217" t="s">
        <v>171</v>
      </c>
      <c r="E241" s="64"/>
      <c r="F241" s="218" t="s">
        <v>712</v>
      </c>
      <c r="G241" s="64"/>
      <c r="H241" s="64"/>
      <c r="I241" s="174"/>
      <c r="J241" s="64"/>
      <c r="K241" s="64"/>
      <c r="L241" s="62"/>
      <c r="M241" s="219"/>
      <c r="N241" s="43"/>
      <c r="O241" s="43"/>
      <c r="P241" s="43"/>
      <c r="Q241" s="43"/>
      <c r="R241" s="43"/>
      <c r="S241" s="43"/>
      <c r="T241" s="79"/>
      <c r="AT241" s="25" t="s">
        <v>171</v>
      </c>
      <c r="AU241" s="25" t="s">
        <v>83</v>
      </c>
    </row>
    <row r="242" spans="2:65" s="12" customFormat="1" ht="13.5">
      <c r="B242" s="220"/>
      <c r="C242" s="221"/>
      <c r="D242" s="217" t="s">
        <v>173</v>
      </c>
      <c r="E242" s="222" t="s">
        <v>24</v>
      </c>
      <c r="F242" s="223" t="s">
        <v>717</v>
      </c>
      <c r="G242" s="221"/>
      <c r="H242" s="224">
        <v>20</v>
      </c>
      <c r="I242" s="225"/>
      <c r="J242" s="221"/>
      <c r="K242" s="221"/>
      <c r="L242" s="226"/>
      <c r="M242" s="227"/>
      <c r="N242" s="228"/>
      <c r="O242" s="228"/>
      <c r="P242" s="228"/>
      <c r="Q242" s="228"/>
      <c r="R242" s="228"/>
      <c r="S242" s="228"/>
      <c r="T242" s="229"/>
      <c r="AT242" s="230" t="s">
        <v>173</v>
      </c>
      <c r="AU242" s="230" t="s">
        <v>83</v>
      </c>
      <c r="AV242" s="12" t="s">
        <v>83</v>
      </c>
      <c r="AW242" s="12" t="s">
        <v>39</v>
      </c>
      <c r="AX242" s="12" t="s">
        <v>25</v>
      </c>
      <c r="AY242" s="230" t="s">
        <v>162</v>
      </c>
    </row>
    <row r="243" spans="2:65" s="1" customFormat="1" ht="16.5" customHeight="1">
      <c r="B243" s="42"/>
      <c r="C243" s="205" t="s">
        <v>718</v>
      </c>
      <c r="D243" s="205" t="s">
        <v>164</v>
      </c>
      <c r="E243" s="206" t="s">
        <v>719</v>
      </c>
      <c r="F243" s="207" t="s">
        <v>720</v>
      </c>
      <c r="G243" s="208" t="s">
        <v>323</v>
      </c>
      <c r="H243" s="209">
        <v>51</v>
      </c>
      <c r="I243" s="210"/>
      <c r="J243" s="211">
        <f>ROUND(I243*H243,2)</f>
        <v>0</v>
      </c>
      <c r="K243" s="207" t="s">
        <v>168</v>
      </c>
      <c r="L243" s="62"/>
      <c r="M243" s="212" t="s">
        <v>24</v>
      </c>
      <c r="N243" s="213" t="s">
        <v>46</v>
      </c>
      <c r="O243" s="43"/>
      <c r="P243" s="214">
        <f>O243*H243</f>
        <v>0</v>
      </c>
      <c r="Q243" s="214">
        <v>0</v>
      </c>
      <c r="R243" s="214">
        <f>Q243*H243</f>
        <v>0</v>
      </c>
      <c r="S243" s="214">
        <v>1.98E-3</v>
      </c>
      <c r="T243" s="215">
        <f>S243*H243</f>
        <v>0.10098</v>
      </c>
      <c r="AR243" s="25" t="s">
        <v>169</v>
      </c>
      <c r="AT243" s="25" t="s">
        <v>164</v>
      </c>
      <c r="AU243" s="25" t="s">
        <v>83</v>
      </c>
      <c r="AY243" s="25" t="s">
        <v>162</v>
      </c>
      <c r="BE243" s="216">
        <f>IF(N243="základní",J243,0)</f>
        <v>0</v>
      </c>
      <c r="BF243" s="216">
        <f>IF(N243="snížená",J243,0)</f>
        <v>0</v>
      </c>
      <c r="BG243" s="216">
        <f>IF(N243="zákl. přenesená",J243,0)</f>
        <v>0</v>
      </c>
      <c r="BH243" s="216">
        <f>IF(N243="sníž. přenesená",J243,0)</f>
        <v>0</v>
      </c>
      <c r="BI243" s="216">
        <f>IF(N243="nulová",J243,0)</f>
        <v>0</v>
      </c>
      <c r="BJ243" s="25" t="s">
        <v>25</v>
      </c>
      <c r="BK243" s="216">
        <f>ROUND(I243*H243,2)</f>
        <v>0</v>
      </c>
      <c r="BL243" s="25" t="s">
        <v>169</v>
      </c>
      <c r="BM243" s="25" t="s">
        <v>721</v>
      </c>
    </row>
    <row r="244" spans="2:65" s="1" customFormat="1" ht="27">
      <c r="B244" s="42"/>
      <c r="C244" s="64"/>
      <c r="D244" s="217" t="s">
        <v>171</v>
      </c>
      <c r="E244" s="64"/>
      <c r="F244" s="218" t="s">
        <v>722</v>
      </c>
      <c r="G244" s="64"/>
      <c r="H244" s="64"/>
      <c r="I244" s="174"/>
      <c r="J244" s="64"/>
      <c r="K244" s="64"/>
      <c r="L244" s="62"/>
      <c r="M244" s="219"/>
      <c r="N244" s="43"/>
      <c r="O244" s="43"/>
      <c r="P244" s="43"/>
      <c r="Q244" s="43"/>
      <c r="R244" s="43"/>
      <c r="S244" s="43"/>
      <c r="T244" s="79"/>
      <c r="AT244" s="25" t="s">
        <v>171</v>
      </c>
      <c r="AU244" s="25" t="s">
        <v>83</v>
      </c>
    </row>
    <row r="245" spans="2:65" s="12" customFormat="1" ht="13.5">
      <c r="B245" s="220"/>
      <c r="C245" s="221"/>
      <c r="D245" s="217" t="s">
        <v>173</v>
      </c>
      <c r="E245" s="222" t="s">
        <v>24</v>
      </c>
      <c r="F245" s="223" t="s">
        <v>723</v>
      </c>
      <c r="G245" s="221"/>
      <c r="H245" s="224">
        <v>6</v>
      </c>
      <c r="I245" s="225"/>
      <c r="J245" s="221"/>
      <c r="K245" s="221"/>
      <c r="L245" s="226"/>
      <c r="M245" s="227"/>
      <c r="N245" s="228"/>
      <c r="O245" s="228"/>
      <c r="P245" s="228"/>
      <c r="Q245" s="228"/>
      <c r="R245" s="228"/>
      <c r="S245" s="228"/>
      <c r="T245" s="229"/>
      <c r="AT245" s="230" t="s">
        <v>173</v>
      </c>
      <c r="AU245" s="230" t="s">
        <v>83</v>
      </c>
      <c r="AV245" s="12" t="s">
        <v>83</v>
      </c>
      <c r="AW245" s="12" t="s">
        <v>39</v>
      </c>
      <c r="AX245" s="12" t="s">
        <v>75</v>
      </c>
      <c r="AY245" s="230" t="s">
        <v>162</v>
      </c>
    </row>
    <row r="246" spans="2:65" s="12" customFormat="1" ht="13.5">
      <c r="B246" s="220"/>
      <c r="C246" s="221"/>
      <c r="D246" s="217" t="s">
        <v>173</v>
      </c>
      <c r="E246" s="222" t="s">
        <v>24</v>
      </c>
      <c r="F246" s="223" t="s">
        <v>724</v>
      </c>
      <c r="G246" s="221"/>
      <c r="H246" s="224">
        <v>45</v>
      </c>
      <c r="I246" s="225"/>
      <c r="J246" s="221"/>
      <c r="K246" s="221"/>
      <c r="L246" s="226"/>
      <c r="M246" s="227"/>
      <c r="N246" s="228"/>
      <c r="O246" s="228"/>
      <c r="P246" s="228"/>
      <c r="Q246" s="228"/>
      <c r="R246" s="228"/>
      <c r="S246" s="228"/>
      <c r="T246" s="229"/>
      <c r="AT246" s="230" t="s">
        <v>173</v>
      </c>
      <c r="AU246" s="230" t="s">
        <v>83</v>
      </c>
      <c r="AV246" s="12" t="s">
        <v>83</v>
      </c>
      <c r="AW246" s="12" t="s">
        <v>39</v>
      </c>
      <c r="AX246" s="12" t="s">
        <v>75</v>
      </c>
      <c r="AY246" s="230" t="s">
        <v>162</v>
      </c>
    </row>
    <row r="247" spans="2:65" s="13" customFormat="1" ht="13.5">
      <c r="B247" s="234"/>
      <c r="C247" s="235"/>
      <c r="D247" s="217" t="s">
        <v>173</v>
      </c>
      <c r="E247" s="236" t="s">
        <v>24</v>
      </c>
      <c r="F247" s="237" t="s">
        <v>257</v>
      </c>
      <c r="G247" s="235"/>
      <c r="H247" s="238">
        <v>51</v>
      </c>
      <c r="I247" s="239"/>
      <c r="J247" s="235"/>
      <c r="K247" s="235"/>
      <c r="L247" s="240"/>
      <c r="M247" s="241"/>
      <c r="N247" s="242"/>
      <c r="O247" s="242"/>
      <c r="P247" s="242"/>
      <c r="Q247" s="242"/>
      <c r="R247" s="242"/>
      <c r="S247" s="242"/>
      <c r="T247" s="243"/>
      <c r="AT247" s="244" t="s">
        <v>173</v>
      </c>
      <c r="AU247" s="244" t="s">
        <v>83</v>
      </c>
      <c r="AV247" s="13" t="s">
        <v>169</v>
      </c>
      <c r="AW247" s="13" t="s">
        <v>39</v>
      </c>
      <c r="AX247" s="13" t="s">
        <v>25</v>
      </c>
      <c r="AY247" s="244" t="s">
        <v>162</v>
      </c>
    </row>
    <row r="248" spans="2:65" s="1" customFormat="1" ht="25.5" customHeight="1">
      <c r="B248" s="42"/>
      <c r="C248" s="205" t="s">
        <v>725</v>
      </c>
      <c r="D248" s="205" t="s">
        <v>164</v>
      </c>
      <c r="E248" s="206" t="s">
        <v>726</v>
      </c>
      <c r="F248" s="207" t="s">
        <v>727</v>
      </c>
      <c r="G248" s="208" t="s">
        <v>323</v>
      </c>
      <c r="H248" s="209">
        <v>100</v>
      </c>
      <c r="I248" s="210"/>
      <c r="J248" s="211">
        <f>ROUND(I248*H248,2)</f>
        <v>0</v>
      </c>
      <c r="K248" s="207" t="s">
        <v>168</v>
      </c>
      <c r="L248" s="62"/>
      <c r="M248" s="212" t="s">
        <v>24</v>
      </c>
      <c r="N248" s="213" t="s">
        <v>46</v>
      </c>
      <c r="O248" s="43"/>
      <c r="P248" s="214">
        <f>O248*H248</f>
        <v>0</v>
      </c>
      <c r="Q248" s="214">
        <v>0</v>
      </c>
      <c r="R248" s="214">
        <f>Q248*H248</f>
        <v>0</v>
      </c>
      <c r="S248" s="214">
        <v>9.2499999999999995E-3</v>
      </c>
      <c r="T248" s="215">
        <f>S248*H248</f>
        <v>0.92499999999999993</v>
      </c>
      <c r="AR248" s="25" t="s">
        <v>169</v>
      </c>
      <c r="AT248" s="25" t="s">
        <v>164</v>
      </c>
      <c r="AU248" s="25" t="s">
        <v>83</v>
      </c>
      <c r="AY248" s="25" t="s">
        <v>162</v>
      </c>
      <c r="BE248" s="216">
        <f>IF(N248="základní",J248,0)</f>
        <v>0</v>
      </c>
      <c r="BF248" s="216">
        <f>IF(N248="snížená",J248,0)</f>
        <v>0</v>
      </c>
      <c r="BG248" s="216">
        <f>IF(N248="zákl. přenesená",J248,0)</f>
        <v>0</v>
      </c>
      <c r="BH248" s="216">
        <f>IF(N248="sníž. přenesená",J248,0)</f>
        <v>0</v>
      </c>
      <c r="BI248" s="216">
        <f>IF(N248="nulová",J248,0)</f>
        <v>0</v>
      </c>
      <c r="BJ248" s="25" t="s">
        <v>25</v>
      </c>
      <c r="BK248" s="216">
        <f>ROUND(I248*H248,2)</f>
        <v>0</v>
      </c>
      <c r="BL248" s="25" t="s">
        <v>169</v>
      </c>
      <c r="BM248" s="25" t="s">
        <v>728</v>
      </c>
    </row>
    <row r="249" spans="2:65" s="1" customFormat="1" ht="27">
      <c r="B249" s="42"/>
      <c r="C249" s="64"/>
      <c r="D249" s="217" t="s">
        <v>171</v>
      </c>
      <c r="E249" s="64"/>
      <c r="F249" s="218" t="s">
        <v>722</v>
      </c>
      <c r="G249" s="64"/>
      <c r="H249" s="64"/>
      <c r="I249" s="174"/>
      <c r="J249" s="64"/>
      <c r="K249" s="64"/>
      <c r="L249" s="62"/>
      <c r="M249" s="219"/>
      <c r="N249" s="43"/>
      <c r="O249" s="43"/>
      <c r="P249" s="43"/>
      <c r="Q249" s="43"/>
      <c r="R249" s="43"/>
      <c r="S249" s="43"/>
      <c r="T249" s="79"/>
      <c r="AT249" s="25" t="s">
        <v>171</v>
      </c>
      <c r="AU249" s="25" t="s">
        <v>83</v>
      </c>
    </row>
    <row r="250" spans="2:65" s="12" customFormat="1" ht="13.5">
      <c r="B250" s="220"/>
      <c r="C250" s="221"/>
      <c r="D250" s="217" t="s">
        <v>173</v>
      </c>
      <c r="E250" s="222" t="s">
        <v>24</v>
      </c>
      <c r="F250" s="223" t="s">
        <v>729</v>
      </c>
      <c r="G250" s="221"/>
      <c r="H250" s="224">
        <v>100</v>
      </c>
      <c r="I250" s="225"/>
      <c r="J250" s="221"/>
      <c r="K250" s="221"/>
      <c r="L250" s="226"/>
      <c r="M250" s="227"/>
      <c r="N250" s="228"/>
      <c r="O250" s="228"/>
      <c r="P250" s="228"/>
      <c r="Q250" s="228"/>
      <c r="R250" s="228"/>
      <c r="S250" s="228"/>
      <c r="T250" s="229"/>
      <c r="AT250" s="230" t="s">
        <v>173</v>
      </c>
      <c r="AU250" s="230" t="s">
        <v>83</v>
      </c>
      <c r="AV250" s="12" t="s">
        <v>83</v>
      </c>
      <c r="AW250" s="12" t="s">
        <v>39</v>
      </c>
      <c r="AX250" s="12" t="s">
        <v>25</v>
      </c>
      <c r="AY250" s="230" t="s">
        <v>162</v>
      </c>
    </row>
    <row r="251" spans="2:65" s="1" customFormat="1" ht="38.25" customHeight="1">
      <c r="B251" s="42"/>
      <c r="C251" s="205" t="s">
        <v>730</v>
      </c>
      <c r="D251" s="205" t="s">
        <v>164</v>
      </c>
      <c r="E251" s="206" t="s">
        <v>731</v>
      </c>
      <c r="F251" s="207" t="s">
        <v>732</v>
      </c>
      <c r="G251" s="208" t="s">
        <v>442</v>
      </c>
      <c r="H251" s="209">
        <v>6</v>
      </c>
      <c r="I251" s="210"/>
      <c r="J251" s="211">
        <f>ROUND(I251*H251,2)</f>
        <v>0</v>
      </c>
      <c r="K251" s="207" t="s">
        <v>168</v>
      </c>
      <c r="L251" s="62"/>
      <c r="M251" s="212" t="s">
        <v>24</v>
      </c>
      <c r="N251" s="213" t="s">
        <v>46</v>
      </c>
      <c r="O251" s="43"/>
      <c r="P251" s="214">
        <f>O251*H251</f>
        <v>0</v>
      </c>
      <c r="Q251" s="214">
        <v>0</v>
      </c>
      <c r="R251" s="214">
        <f>Q251*H251</f>
        <v>0</v>
      </c>
      <c r="S251" s="214">
        <v>1.7999999999999999E-2</v>
      </c>
      <c r="T251" s="215">
        <f>S251*H251</f>
        <v>0.10799999999999998</v>
      </c>
      <c r="AR251" s="25" t="s">
        <v>169</v>
      </c>
      <c r="AT251" s="25" t="s">
        <v>164</v>
      </c>
      <c r="AU251" s="25" t="s">
        <v>83</v>
      </c>
      <c r="AY251" s="25" t="s">
        <v>162</v>
      </c>
      <c r="BE251" s="216">
        <f>IF(N251="základní",J251,0)</f>
        <v>0</v>
      </c>
      <c r="BF251" s="216">
        <f>IF(N251="snížená",J251,0)</f>
        <v>0</v>
      </c>
      <c r="BG251" s="216">
        <f>IF(N251="zákl. přenesená",J251,0)</f>
        <v>0</v>
      </c>
      <c r="BH251" s="216">
        <f>IF(N251="sníž. přenesená",J251,0)</f>
        <v>0</v>
      </c>
      <c r="BI251" s="216">
        <f>IF(N251="nulová",J251,0)</f>
        <v>0</v>
      </c>
      <c r="BJ251" s="25" t="s">
        <v>25</v>
      </c>
      <c r="BK251" s="216">
        <f>ROUND(I251*H251,2)</f>
        <v>0</v>
      </c>
      <c r="BL251" s="25" t="s">
        <v>169</v>
      </c>
      <c r="BM251" s="25" t="s">
        <v>733</v>
      </c>
    </row>
    <row r="252" spans="2:65" s="1" customFormat="1" ht="38.25" customHeight="1">
      <c r="B252" s="42"/>
      <c r="C252" s="205" t="s">
        <v>734</v>
      </c>
      <c r="D252" s="205" t="s">
        <v>164</v>
      </c>
      <c r="E252" s="206" t="s">
        <v>735</v>
      </c>
      <c r="F252" s="207" t="s">
        <v>736</v>
      </c>
      <c r="G252" s="208" t="s">
        <v>219</v>
      </c>
      <c r="H252" s="209">
        <v>4.5</v>
      </c>
      <c r="I252" s="210"/>
      <c r="J252" s="211">
        <f>ROUND(I252*H252,2)</f>
        <v>0</v>
      </c>
      <c r="K252" s="207" t="s">
        <v>168</v>
      </c>
      <c r="L252" s="62"/>
      <c r="M252" s="212" t="s">
        <v>24</v>
      </c>
      <c r="N252" s="213" t="s">
        <v>46</v>
      </c>
      <c r="O252" s="43"/>
      <c r="P252" s="214">
        <f>O252*H252</f>
        <v>0</v>
      </c>
      <c r="Q252" s="214">
        <v>1.9189999999999999E-2</v>
      </c>
      <c r="R252" s="214">
        <f>Q252*H252</f>
        <v>8.6354999999999987E-2</v>
      </c>
      <c r="S252" s="214">
        <v>0</v>
      </c>
      <c r="T252" s="215">
        <f>S252*H252</f>
        <v>0</v>
      </c>
      <c r="AR252" s="25" t="s">
        <v>169</v>
      </c>
      <c r="AT252" s="25" t="s">
        <v>164</v>
      </c>
      <c r="AU252" s="25" t="s">
        <v>83</v>
      </c>
      <c r="AY252" s="25" t="s">
        <v>162</v>
      </c>
      <c r="BE252" s="216">
        <f>IF(N252="základní",J252,0)</f>
        <v>0</v>
      </c>
      <c r="BF252" s="216">
        <f>IF(N252="snížená",J252,0)</f>
        <v>0</v>
      </c>
      <c r="BG252" s="216">
        <f>IF(N252="zákl. přenesená",J252,0)</f>
        <v>0</v>
      </c>
      <c r="BH252" s="216">
        <f>IF(N252="sníž. přenesená",J252,0)</f>
        <v>0</v>
      </c>
      <c r="BI252" s="216">
        <f>IF(N252="nulová",J252,0)</f>
        <v>0</v>
      </c>
      <c r="BJ252" s="25" t="s">
        <v>25</v>
      </c>
      <c r="BK252" s="216">
        <f>ROUND(I252*H252,2)</f>
        <v>0</v>
      </c>
      <c r="BL252" s="25" t="s">
        <v>169</v>
      </c>
      <c r="BM252" s="25" t="s">
        <v>737</v>
      </c>
    </row>
    <row r="253" spans="2:65" s="12" customFormat="1" ht="13.5">
      <c r="B253" s="220"/>
      <c r="C253" s="221"/>
      <c r="D253" s="217" t="s">
        <v>173</v>
      </c>
      <c r="E253" s="222" t="s">
        <v>24</v>
      </c>
      <c r="F253" s="223" t="s">
        <v>738</v>
      </c>
      <c r="G253" s="221"/>
      <c r="H253" s="224">
        <v>4.5</v>
      </c>
      <c r="I253" s="225"/>
      <c r="J253" s="221"/>
      <c r="K253" s="221"/>
      <c r="L253" s="226"/>
      <c r="M253" s="227"/>
      <c r="N253" s="228"/>
      <c r="O253" s="228"/>
      <c r="P253" s="228"/>
      <c r="Q253" s="228"/>
      <c r="R253" s="228"/>
      <c r="S253" s="228"/>
      <c r="T253" s="229"/>
      <c r="AT253" s="230" t="s">
        <v>173</v>
      </c>
      <c r="AU253" s="230" t="s">
        <v>83</v>
      </c>
      <c r="AV253" s="12" t="s">
        <v>83</v>
      </c>
      <c r="AW253" s="12" t="s">
        <v>39</v>
      </c>
      <c r="AX253" s="12" t="s">
        <v>25</v>
      </c>
      <c r="AY253" s="230" t="s">
        <v>162</v>
      </c>
    </row>
    <row r="254" spans="2:65" s="11" customFormat="1" ht="22.35" customHeight="1">
      <c r="B254" s="189"/>
      <c r="C254" s="190"/>
      <c r="D254" s="191" t="s">
        <v>74</v>
      </c>
      <c r="E254" s="203" t="s">
        <v>353</v>
      </c>
      <c r="F254" s="203" t="s">
        <v>354</v>
      </c>
      <c r="G254" s="190"/>
      <c r="H254" s="190"/>
      <c r="I254" s="193"/>
      <c r="J254" s="204">
        <f>BK254</f>
        <v>0</v>
      </c>
      <c r="K254" s="190"/>
      <c r="L254" s="195"/>
      <c r="M254" s="196"/>
      <c r="N254" s="197"/>
      <c r="O254" s="197"/>
      <c r="P254" s="198">
        <f>SUM(P255:P260)</f>
        <v>0</v>
      </c>
      <c r="Q254" s="197"/>
      <c r="R254" s="198">
        <f>SUM(R255:R260)</f>
        <v>0</v>
      </c>
      <c r="S254" s="197"/>
      <c r="T254" s="199">
        <f>SUM(T255:T260)</f>
        <v>0</v>
      </c>
      <c r="AR254" s="200" t="s">
        <v>25</v>
      </c>
      <c r="AT254" s="201" t="s">
        <v>74</v>
      </c>
      <c r="AU254" s="201" t="s">
        <v>83</v>
      </c>
      <c r="AY254" s="200" t="s">
        <v>162</v>
      </c>
      <c r="BK254" s="202">
        <f>SUM(BK255:BK260)</f>
        <v>0</v>
      </c>
    </row>
    <row r="255" spans="2:65" s="1" customFormat="1" ht="25.5" customHeight="1">
      <c r="B255" s="42"/>
      <c r="C255" s="205" t="s">
        <v>739</v>
      </c>
      <c r="D255" s="205" t="s">
        <v>164</v>
      </c>
      <c r="E255" s="206" t="s">
        <v>356</v>
      </c>
      <c r="F255" s="207" t="s">
        <v>357</v>
      </c>
      <c r="G255" s="208" t="s">
        <v>188</v>
      </c>
      <c r="H255" s="209">
        <v>17.100000000000001</v>
      </c>
      <c r="I255" s="210"/>
      <c r="J255" s="211">
        <f>ROUND(I255*H255,2)</f>
        <v>0</v>
      </c>
      <c r="K255" s="207" t="s">
        <v>168</v>
      </c>
      <c r="L255" s="62"/>
      <c r="M255" s="212" t="s">
        <v>24</v>
      </c>
      <c r="N255" s="213" t="s">
        <v>46</v>
      </c>
      <c r="O255" s="43"/>
      <c r="P255" s="214">
        <f>O255*H255</f>
        <v>0</v>
      </c>
      <c r="Q255" s="214">
        <v>0</v>
      </c>
      <c r="R255" s="214">
        <f>Q255*H255</f>
        <v>0</v>
      </c>
      <c r="S255" s="214">
        <v>0</v>
      </c>
      <c r="T255" s="215">
        <f>S255*H255</f>
        <v>0</v>
      </c>
      <c r="AR255" s="25" t="s">
        <v>169</v>
      </c>
      <c r="AT255" s="25" t="s">
        <v>164</v>
      </c>
      <c r="AU255" s="25" t="s">
        <v>180</v>
      </c>
      <c r="AY255" s="25" t="s">
        <v>162</v>
      </c>
      <c r="BE255" s="216">
        <f>IF(N255="základní",J255,0)</f>
        <v>0</v>
      </c>
      <c r="BF255" s="216">
        <f>IF(N255="snížená",J255,0)</f>
        <v>0</v>
      </c>
      <c r="BG255" s="216">
        <f>IF(N255="zákl. přenesená",J255,0)</f>
        <v>0</v>
      </c>
      <c r="BH255" s="216">
        <f>IF(N255="sníž. přenesená",J255,0)</f>
        <v>0</v>
      </c>
      <c r="BI255" s="216">
        <f>IF(N255="nulová",J255,0)</f>
        <v>0</v>
      </c>
      <c r="BJ255" s="25" t="s">
        <v>25</v>
      </c>
      <c r="BK255" s="216">
        <f>ROUND(I255*H255,2)</f>
        <v>0</v>
      </c>
      <c r="BL255" s="25" t="s">
        <v>169</v>
      </c>
      <c r="BM255" s="25" t="s">
        <v>740</v>
      </c>
    </row>
    <row r="256" spans="2:65" s="1" customFormat="1" ht="175.5">
      <c r="B256" s="42"/>
      <c r="C256" s="64"/>
      <c r="D256" s="217" t="s">
        <v>171</v>
      </c>
      <c r="E256" s="64"/>
      <c r="F256" s="218" t="s">
        <v>359</v>
      </c>
      <c r="G256" s="64"/>
      <c r="H256" s="64"/>
      <c r="I256" s="174"/>
      <c r="J256" s="64"/>
      <c r="K256" s="64"/>
      <c r="L256" s="62"/>
      <c r="M256" s="219"/>
      <c r="N256" s="43"/>
      <c r="O256" s="43"/>
      <c r="P256" s="43"/>
      <c r="Q256" s="43"/>
      <c r="R256" s="43"/>
      <c r="S256" s="43"/>
      <c r="T256" s="79"/>
      <c r="AT256" s="25" t="s">
        <v>171</v>
      </c>
      <c r="AU256" s="25" t="s">
        <v>180</v>
      </c>
    </row>
    <row r="257" spans="2:65" s="12" customFormat="1" ht="13.5">
      <c r="B257" s="220"/>
      <c r="C257" s="221"/>
      <c r="D257" s="217" t="s">
        <v>173</v>
      </c>
      <c r="E257" s="222" t="s">
        <v>24</v>
      </c>
      <c r="F257" s="223" t="s">
        <v>741</v>
      </c>
      <c r="G257" s="221"/>
      <c r="H257" s="224">
        <v>17.100000000000001</v>
      </c>
      <c r="I257" s="225"/>
      <c r="J257" s="221"/>
      <c r="K257" s="221"/>
      <c r="L257" s="226"/>
      <c r="M257" s="227"/>
      <c r="N257" s="228"/>
      <c r="O257" s="228"/>
      <c r="P257" s="228"/>
      <c r="Q257" s="228"/>
      <c r="R257" s="228"/>
      <c r="S257" s="228"/>
      <c r="T257" s="229"/>
      <c r="AT257" s="230" t="s">
        <v>173</v>
      </c>
      <c r="AU257" s="230" t="s">
        <v>180</v>
      </c>
      <c r="AV257" s="12" t="s">
        <v>83</v>
      </c>
      <c r="AW257" s="12" t="s">
        <v>39</v>
      </c>
      <c r="AX257" s="12" t="s">
        <v>25</v>
      </c>
      <c r="AY257" s="230" t="s">
        <v>162</v>
      </c>
    </row>
    <row r="258" spans="2:65" s="1" customFormat="1" ht="38.25" customHeight="1">
      <c r="B258" s="42"/>
      <c r="C258" s="205" t="s">
        <v>742</v>
      </c>
      <c r="D258" s="205" t="s">
        <v>164</v>
      </c>
      <c r="E258" s="206" t="s">
        <v>362</v>
      </c>
      <c r="F258" s="207" t="s">
        <v>363</v>
      </c>
      <c r="G258" s="208" t="s">
        <v>188</v>
      </c>
      <c r="H258" s="209">
        <v>126.88200000000001</v>
      </c>
      <c r="I258" s="210"/>
      <c r="J258" s="211">
        <f>ROUND(I258*H258,2)</f>
        <v>0</v>
      </c>
      <c r="K258" s="207" t="s">
        <v>168</v>
      </c>
      <c r="L258" s="62"/>
      <c r="M258" s="212" t="s">
        <v>24</v>
      </c>
      <c r="N258" s="213" t="s">
        <v>46</v>
      </c>
      <c r="O258" s="43"/>
      <c r="P258" s="214">
        <f>O258*H258</f>
        <v>0</v>
      </c>
      <c r="Q258" s="214">
        <v>0</v>
      </c>
      <c r="R258" s="214">
        <f>Q258*H258</f>
        <v>0</v>
      </c>
      <c r="S258" s="214">
        <v>0</v>
      </c>
      <c r="T258" s="215">
        <f>S258*H258</f>
        <v>0</v>
      </c>
      <c r="AR258" s="25" t="s">
        <v>169</v>
      </c>
      <c r="AT258" s="25" t="s">
        <v>164</v>
      </c>
      <c r="AU258" s="25" t="s">
        <v>180</v>
      </c>
      <c r="AY258" s="25" t="s">
        <v>162</v>
      </c>
      <c r="BE258" s="216">
        <f>IF(N258="základní",J258,0)</f>
        <v>0</v>
      </c>
      <c r="BF258" s="216">
        <f>IF(N258="snížená",J258,0)</f>
        <v>0</v>
      </c>
      <c r="BG258" s="216">
        <f>IF(N258="zákl. přenesená",J258,0)</f>
        <v>0</v>
      </c>
      <c r="BH258" s="216">
        <f>IF(N258="sníž. přenesená",J258,0)</f>
        <v>0</v>
      </c>
      <c r="BI258" s="216">
        <f>IF(N258="nulová",J258,0)</f>
        <v>0</v>
      </c>
      <c r="BJ258" s="25" t="s">
        <v>25</v>
      </c>
      <c r="BK258" s="216">
        <f>ROUND(I258*H258,2)</f>
        <v>0</v>
      </c>
      <c r="BL258" s="25" t="s">
        <v>169</v>
      </c>
      <c r="BM258" s="25" t="s">
        <v>743</v>
      </c>
    </row>
    <row r="259" spans="2:65" s="1" customFormat="1" ht="175.5">
      <c r="B259" s="42"/>
      <c r="C259" s="64"/>
      <c r="D259" s="217" t="s">
        <v>171</v>
      </c>
      <c r="E259" s="64"/>
      <c r="F259" s="218" t="s">
        <v>359</v>
      </c>
      <c r="G259" s="64"/>
      <c r="H259" s="64"/>
      <c r="I259" s="174"/>
      <c r="J259" s="64"/>
      <c r="K259" s="64"/>
      <c r="L259" s="62"/>
      <c r="M259" s="219"/>
      <c r="N259" s="43"/>
      <c r="O259" s="43"/>
      <c r="P259" s="43"/>
      <c r="Q259" s="43"/>
      <c r="R259" s="43"/>
      <c r="S259" s="43"/>
      <c r="T259" s="79"/>
      <c r="AT259" s="25" t="s">
        <v>171</v>
      </c>
      <c r="AU259" s="25" t="s">
        <v>180</v>
      </c>
    </row>
    <row r="260" spans="2:65" s="12" customFormat="1" ht="13.5">
      <c r="B260" s="220"/>
      <c r="C260" s="221"/>
      <c r="D260" s="217" t="s">
        <v>173</v>
      </c>
      <c r="E260" s="222" t="s">
        <v>24</v>
      </c>
      <c r="F260" s="223" t="s">
        <v>744</v>
      </c>
      <c r="G260" s="221"/>
      <c r="H260" s="224">
        <v>126.88200000000001</v>
      </c>
      <c r="I260" s="225"/>
      <c r="J260" s="221"/>
      <c r="K260" s="221"/>
      <c r="L260" s="226"/>
      <c r="M260" s="227"/>
      <c r="N260" s="228"/>
      <c r="O260" s="228"/>
      <c r="P260" s="228"/>
      <c r="Q260" s="228"/>
      <c r="R260" s="228"/>
      <c r="S260" s="228"/>
      <c r="T260" s="229"/>
      <c r="AT260" s="230" t="s">
        <v>173</v>
      </c>
      <c r="AU260" s="230" t="s">
        <v>180</v>
      </c>
      <c r="AV260" s="12" t="s">
        <v>83</v>
      </c>
      <c r="AW260" s="12" t="s">
        <v>39</v>
      </c>
      <c r="AX260" s="12" t="s">
        <v>25</v>
      </c>
      <c r="AY260" s="230" t="s">
        <v>162</v>
      </c>
    </row>
    <row r="261" spans="2:65" s="11" customFormat="1" ht="29.85" customHeight="1">
      <c r="B261" s="189"/>
      <c r="C261" s="190"/>
      <c r="D261" s="191" t="s">
        <v>74</v>
      </c>
      <c r="E261" s="203" t="s">
        <v>745</v>
      </c>
      <c r="F261" s="203" t="s">
        <v>354</v>
      </c>
      <c r="G261" s="190"/>
      <c r="H261" s="190"/>
      <c r="I261" s="193"/>
      <c r="J261" s="204">
        <f>BK261</f>
        <v>0</v>
      </c>
      <c r="K261" s="190"/>
      <c r="L261" s="195"/>
      <c r="M261" s="196"/>
      <c r="N261" s="197"/>
      <c r="O261" s="197"/>
      <c r="P261" s="198">
        <f>SUM(P262:P263)</f>
        <v>0</v>
      </c>
      <c r="Q261" s="197"/>
      <c r="R261" s="198">
        <f>SUM(R262:R263)</f>
        <v>0</v>
      </c>
      <c r="S261" s="197"/>
      <c r="T261" s="199">
        <f>SUM(T262:T263)</f>
        <v>0</v>
      </c>
      <c r="AR261" s="200" t="s">
        <v>25</v>
      </c>
      <c r="AT261" s="201" t="s">
        <v>74</v>
      </c>
      <c r="AU261" s="201" t="s">
        <v>25</v>
      </c>
      <c r="AY261" s="200" t="s">
        <v>162</v>
      </c>
      <c r="BK261" s="202">
        <f>SUM(BK262:BK263)</f>
        <v>0</v>
      </c>
    </row>
    <row r="262" spans="2:65" s="1" customFormat="1" ht="25.5" customHeight="1">
      <c r="B262" s="42"/>
      <c r="C262" s="205" t="s">
        <v>746</v>
      </c>
      <c r="D262" s="205" t="s">
        <v>164</v>
      </c>
      <c r="E262" s="206" t="s">
        <v>367</v>
      </c>
      <c r="F262" s="207" t="s">
        <v>747</v>
      </c>
      <c r="G262" s="208" t="s">
        <v>188</v>
      </c>
      <c r="H262" s="209">
        <v>872.15800000000002</v>
      </c>
      <c r="I262" s="210"/>
      <c r="J262" s="211">
        <f>ROUND(I262*H262,2)</f>
        <v>0</v>
      </c>
      <c r="K262" s="207" t="s">
        <v>168</v>
      </c>
      <c r="L262" s="62"/>
      <c r="M262" s="212" t="s">
        <v>24</v>
      </c>
      <c r="N262" s="213" t="s">
        <v>46</v>
      </c>
      <c r="O262" s="43"/>
      <c r="P262" s="214">
        <f>O262*H262</f>
        <v>0</v>
      </c>
      <c r="Q262" s="214">
        <v>0</v>
      </c>
      <c r="R262" s="214">
        <f>Q262*H262</f>
        <v>0</v>
      </c>
      <c r="S262" s="214">
        <v>0</v>
      </c>
      <c r="T262" s="215">
        <f>S262*H262</f>
        <v>0</v>
      </c>
      <c r="AR262" s="25" t="s">
        <v>169</v>
      </c>
      <c r="AT262" s="25" t="s">
        <v>164</v>
      </c>
      <c r="AU262" s="25" t="s">
        <v>83</v>
      </c>
      <c r="AY262" s="25" t="s">
        <v>162</v>
      </c>
      <c r="BE262" s="216">
        <f>IF(N262="základní",J262,0)</f>
        <v>0</v>
      </c>
      <c r="BF262" s="216">
        <f>IF(N262="snížená",J262,0)</f>
        <v>0</v>
      </c>
      <c r="BG262" s="216">
        <f>IF(N262="zákl. přenesená",J262,0)</f>
        <v>0</v>
      </c>
      <c r="BH262" s="216">
        <f>IF(N262="sníž. přenesená",J262,0)</f>
        <v>0</v>
      </c>
      <c r="BI262" s="216">
        <f>IF(N262="nulová",J262,0)</f>
        <v>0</v>
      </c>
      <c r="BJ262" s="25" t="s">
        <v>25</v>
      </c>
      <c r="BK262" s="216">
        <f>ROUND(I262*H262,2)</f>
        <v>0</v>
      </c>
      <c r="BL262" s="25" t="s">
        <v>169</v>
      </c>
      <c r="BM262" s="25" t="s">
        <v>748</v>
      </c>
    </row>
    <row r="263" spans="2:65" s="1" customFormat="1" ht="27">
      <c r="B263" s="42"/>
      <c r="C263" s="64"/>
      <c r="D263" s="217" t="s">
        <v>171</v>
      </c>
      <c r="E263" s="64"/>
      <c r="F263" s="218" t="s">
        <v>370</v>
      </c>
      <c r="G263" s="64"/>
      <c r="H263" s="64"/>
      <c r="I263" s="174"/>
      <c r="J263" s="64"/>
      <c r="K263" s="64"/>
      <c r="L263" s="62"/>
      <c r="M263" s="219"/>
      <c r="N263" s="43"/>
      <c r="O263" s="43"/>
      <c r="P263" s="43"/>
      <c r="Q263" s="43"/>
      <c r="R263" s="43"/>
      <c r="S263" s="43"/>
      <c r="T263" s="79"/>
      <c r="AT263" s="25" t="s">
        <v>171</v>
      </c>
      <c r="AU263" s="25" t="s">
        <v>83</v>
      </c>
    </row>
    <row r="264" spans="2:65" s="11" customFormat="1" ht="37.35" customHeight="1">
      <c r="B264" s="189"/>
      <c r="C264" s="190"/>
      <c r="D264" s="191" t="s">
        <v>74</v>
      </c>
      <c r="E264" s="192" t="s">
        <v>749</v>
      </c>
      <c r="F264" s="192" t="s">
        <v>750</v>
      </c>
      <c r="G264" s="190"/>
      <c r="H264" s="190"/>
      <c r="I264" s="193"/>
      <c r="J264" s="194">
        <f>BK264</f>
        <v>0</v>
      </c>
      <c r="K264" s="190"/>
      <c r="L264" s="195"/>
      <c r="M264" s="196"/>
      <c r="N264" s="197"/>
      <c r="O264" s="197"/>
      <c r="P264" s="198">
        <f>P265</f>
        <v>0</v>
      </c>
      <c r="Q264" s="197"/>
      <c r="R264" s="198">
        <f>R265</f>
        <v>0</v>
      </c>
      <c r="S264" s="197"/>
      <c r="T264" s="199">
        <f>T265</f>
        <v>0.60229999999999995</v>
      </c>
      <c r="AR264" s="200" t="s">
        <v>83</v>
      </c>
      <c r="AT264" s="201" t="s">
        <v>74</v>
      </c>
      <c r="AU264" s="201" t="s">
        <v>75</v>
      </c>
      <c r="AY264" s="200" t="s">
        <v>162</v>
      </c>
      <c r="BK264" s="202">
        <f>BK265</f>
        <v>0</v>
      </c>
    </row>
    <row r="265" spans="2:65" s="11" customFormat="1" ht="19.899999999999999" customHeight="1">
      <c r="B265" s="189"/>
      <c r="C265" s="190"/>
      <c r="D265" s="191" t="s">
        <v>74</v>
      </c>
      <c r="E265" s="203" t="s">
        <v>751</v>
      </c>
      <c r="F265" s="203" t="s">
        <v>752</v>
      </c>
      <c r="G265" s="190"/>
      <c r="H265" s="190"/>
      <c r="I265" s="193"/>
      <c r="J265" s="204">
        <f>BK265</f>
        <v>0</v>
      </c>
      <c r="K265" s="190"/>
      <c r="L265" s="195"/>
      <c r="M265" s="196"/>
      <c r="N265" s="197"/>
      <c r="O265" s="197"/>
      <c r="P265" s="198">
        <f>SUM(P266:P273)</f>
        <v>0</v>
      </c>
      <c r="Q265" s="197"/>
      <c r="R265" s="198">
        <f>SUM(R266:R273)</f>
        <v>0</v>
      </c>
      <c r="S265" s="197"/>
      <c r="T265" s="199">
        <f>SUM(T266:T273)</f>
        <v>0.60229999999999995</v>
      </c>
      <c r="AR265" s="200" t="s">
        <v>83</v>
      </c>
      <c r="AT265" s="201" t="s">
        <v>74</v>
      </c>
      <c r="AU265" s="201" t="s">
        <v>25</v>
      </c>
      <c r="AY265" s="200" t="s">
        <v>162</v>
      </c>
      <c r="BK265" s="202">
        <f>SUM(BK266:BK273)</f>
        <v>0</v>
      </c>
    </row>
    <row r="266" spans="2:65" s="1" customFormat="1" ht="38.25" customHeight="1">
      <c r="B266" s="42"/>
      <c r="C266" s="205" t="s">
        <v>753</v>
      </c>
      <c r="D266" s="205" t="s">
        <v>164</v>
      </c>
      <c r="E266" s="206" t="s">
        <v>754</v>
      </c>
      <c r="F266" s="207" t="s">
        <v>755</v>
      </c>
      <c r="G266" s="208" t="s">
        <v>442</v>
      </c>
      <c r="H266" s="209">
        <v>6</v>
      </c>
      <c r="I266" s="210"/>
      <c r="J266" s="211">
        <f>ROUND(I266*H266,2)</f>
        <v>0</v>
      </c>
      <c r="K266" s="207" t="s">
        <v>168</v>
      </c>
      <c r="L266" s="62"/>
      <c r="M266" s="212" t="s">
        <v>24</v>
      </c>
      <c r="N266" s="213" t="s">
        <v>46</v>
      </c>
      <c r="O266" s="43"/>
      <c r="P266" s="214">
        <f>O266*H266</f>
        <v>0</v>
      </c>
      <c r="Q266" s="214">
        <v>0</v>
      </c>
      <c r="R266" s="214">
        <f>Q266*H266</f>
        <v>0</v>
      </c>
      <c r="S266" s="214">
        <v>0</v>
      </c>
      <c r="T266" s="215">
        <f>S266*H266</f>
        <v>0</v>
      </c>
      <c r="AR266" s="25" t="s">
        <v>286</v>
      </c>
      <c r="AT266" s="25" t="s">
        <v>164</v>
      </c>
      <c r="AU266" s="25" t="s">
        <v>83</v>
      </c>
      <c r="AY266" s="25" t="s">
        <v>162</v>
      </c>
      <c r="BE266" s="216">
        <f>IF(N266="základní",J266,0)</f>
        <v>0</v>
      </c>
      <c r="BF266" s="216">
        <f>IF(N266="snížená",J266,0)</f>
        <v>0</v>
      </c>
      <c r="BG266" s="216">
        <f>IF(N266="zákl. přenesená",J266,0)</f>
        <v>0</v>
      </c>
      <c r="BH266" s="216">
        <f>IF(N266="sníž. přenesená",J266,0)</f>
        <v>0</v>
      </c>
      <c r="BI266" s="216">
        <f>IF(N266="nulová",J266,0)</f>
        <v>0</v>
      </c>
      <c r="BJ266" s="25" t="s">
        <v>25</v>
      </c>
      <c r="BK266" s="216">
        <f>ROUND(I266*H266,2)</f>
        <v>0</v>
      </c>
      <c r="BL266" s="25" t="s">
        <v>286</v>
      </c>
      <c r="BM266" s="25" t="s">
        <v>756</v>
      </c>
    </row>
    <row r="267" spans="2:65" s="12" customFormat="1" ht="13.5">
      <c r="B267" s="220"/>
      <c r="C267" s="221"/>
      <c r="D267" s="217" t="s">
        <v>173</v>
      </c>
      <c r="E267" s="222" t="s">
        <v>24</v>
      </c>
      <c r="F267" s="223" t="s">
        <v>757</v>
      </c>
      <c r="G267" s="221"/>
      <c r="H267" s="224">
        <v>6</v>
      </c>
      <c r="I267" s="225"/>
      <c r="J267" s="221"/>
      <c r="K267" s="221"/>
      <c r="L267" s="226"/>
      <c r="M267" s="227"/>
      <c r="N267" s="228"/>
      <c r="O267" s="228"/>
      <c r="P267" s="228"/>
      <c r="Q267" s="228"/>
      <c r="R267" s="228"/>
      <c r="S267" s="228"/>
      <c r="T267" s="229"/>
      <c r="AT267" s="230" t="s">
        <v>173</v>
      </c>
      <c r="AU267" s="230" t="s">
        <v>83</v>
      </c>
      <c r="AV267" s="12" t="s">
        <v>83</v>
      </c>
      <c r="AW267" s="12" t="s">
        <v>39</v>
      </c>
      <c r="AX267" s="12" t="s">
        <v>25</v>
      </c>
      <c r="AY267" s="230" t="s">
        <v>162</v>
      </c>
    </row>
    <row r="268" spans="2:65" s="1" customFormat="1" ht="25.5" customHeight="1">
      <c r="B268" s="42"/>
      <c r="C268" s="205" t="s">
        <v>758</v>
      </c>
      <c r="D268" s="205" t="s">
        <v>164</v>
      </c>
      <c r="E268" s="206" t="s">
        <v>759</v>
      </c>
      <c r="F268" s="207" t="s">
        <v>760</v>
      </c>
      <c r="G268" s="208" t="s">
        <v>274</v>
      </c>
      <c r="H268" s="209">
        <v>602.29999999999995</v>
      </c>
      <c r="I268" s="210"/>
      <c r="J268" s="211">
        <f>ROUND(I268*H268,2)</f>
        <v>0</v>
      </c>
      <c r="K268" s="207" t="s">
        <v>168</v>
      </c>
      <c r="L268" s="62"/>
      <c r="M268" s="212" t="s">
        <v>24</v>
      </c>
      <c r="N268" s="213" t="s">
        <v>46</v>
      </c>
      <c r="O268" s="43"/>
      <c r="P268" s="214">
        <f>O268*H268</f>
        <v>0</v>
      </c>
      <c r="Q268" s="214">
        <v>0</v>
      </c>
      <c r="R268" s="214">
        <f>Q268*H268</f>
        <v>0</v>
      </c>
      <c r="S268" s="214">
        <v>1E-3</v>
      </c>
      <c r="T268" s="215">
        <f>S268*H268</f>
        <v>0.60229999999999995</v>
      </c>
      <c r="AR268" s="25" t="s">
        <v>286</v>
      </c>
      <c r="AT268" s="25" t="s">
        <v>164</v>
      </c>
      <c r="AU268" s="25" t="s">
        <v>83</v>
      </c>
      <c r="AY268" s="25" t="s">
        <v>162</v>
      </c>
      <c r="BE268" s="216">
        <f>IF(N268="základní",J268,0)</f>
        <v>0</v>
      </c>
      <c r="BF268" s="216">
        <f>IF(N268="snížená",J268,0)</f>
        <v>0</v>
      </c>
      <c r="BG268" s="216">
        <f>IF(N268="zákl. přenesená",J268,0)</f>
        <v>0</v>
      </c>
      <c r="BH268" s="216">
        <f>IF(N268="sníž. přenesená",J268,0)</f>
        <v>0</v>
      </c>
      <c r="BI268" s="216">
        <f>IF(N268="nulová",J268,0)</f>
        <v>0</v>
      </c>
      <c r="BJ268" s="25" t="s">
        <v>25</v>
      </c>
      <c r="BK268" s="216">
        <f>ROUND(I268*H268,2)</f>
        <v>0</v>
      </c>
      <c r="BL268" s="25" t="s">
        <v>286</v>
      </c>
      <c r="BM268" s="25" t="s">
        <v>761</v>
      </c>
    </row>
    <row r="269" spans="2:65" s="1" customFormat="1" ht="54">
      <c r="B269" s="42"/>
      <c r="C269" s="64"/>
      <c r="D269" s="217" t="s">
        <v>171</v>
      </c>
      <c r="E269" s="64"/>
      <c r="F269" s="218" t="s">
        <v>762</v>
      </c>
      <c r="G269" s="64"/>
      <c r="H269" s="64"/>
      <c r="I269" s="174"/>
      <c r="J269" s="64"/>
      <c r="K269" s="64"/>
      <c r="L269" s="62"/>
      <c r="M269" s="219"/>
      <c r="N269" s="43"/>
      <c r="O269" s="43"/>
      <c r="P269" s="43"/>
      <c r="Q269" s="43"/>
      <c r="R269" s="43"/>
      <c r="S269" s="43"/>
      <c r="T269" s="79"/>
      <c r="AT269" s="25" t="s">
        <v>171</v>
      </c>
      <c r="AU269" s="25" t="s">
        <v>83</v>
      </c>
    </row>
    <row r="270" spans="2:65" s="12" customFormat="1" ht="13.5">
      <c r="B270" s="220"/>
      <c r="C270" s="221"/>
      <c r="D270" s="217" t="s">
        <v>173</v>
      </c>
      <c r="E270" s="222" t="s">
        <v>24</v>
      </c>
      <c r="F270" s="223" t="s">
        <v>763</v>
      </c>
      <c r="G270" s="221"/>
      <c r="H270" s="224">
        <v>602.29999999999995</v>
      </c>
      <c r="I270" s="225"/>
      <c r="J270" s="221"/>
      <c r="K270" s="221"/>
      <c r="L270" s="226"/>
      <c r="M270" s="227"/>
      <c r="N270" s="228"/>
      <c r="O270" s="228"/>
      <c r="P270" s="228"/>
      <c r="Q270" s="228"/>
      <c r="R270" s="228"/>
      <c r="S270" s="228"/>
      <c r="T270" s="229"/>
      <c r="AT270" s="230" t="s">
        <v>173</v>
      </c>
      <c r="AU270" s="230" t="s">
        <v>83</v>
      </c>
      <c r="AV270" s="12" t="s">
        <v>83</v>
      </c>
      <c r="AW270" s="12" t="s">
        <v>39</v>
      </c>
      <c r="AX270" s="12" t="s">
        <v>25</v>
      </c>
      <c r="AY270" s="230" t="s">
        <v>162</v>
      </c>
    </row>
    <row r="271" spans="2:65" s="1" customFormat="1" ht="38.25" customHeight="1">
      <c r="B271" s="42"/>
      <c r="C271" s="205" t="s">
        <v>764</v>
      </c>
      <c r="D271" s="205" t="s">
        <v>164</v>
      </c>
      <c r="E271" s="206" t="s">
        <v>765</v>
      </c>
      <c r="F271" s="207" t="s">
        <v>766</v>
      </c>
      <c r="G271" s="208" t="s">
        <v>188</v>
      </c>
      <c r="H271" s="209">
        <v>0.60199999999999998</v>
      </c>
      <c r="I271" s="210"/>
      <c r="J271" s="211">
        <f>ROUND(I271*H271,2)</f>
        <v>0</v>
      </c>
      <c r="K271" s="207" t="s">
        <v>168</v>
      </c>
      <c r="L271" s="62"/>
      <c r="M271" s="212" t="s">
        <v>24</v>
      </c>
      <c r="N271" s="213" t="s">
        <v>46</v>
      </c>
      <c r="O271" s="43"/>
      <c r="P271" s="214">
        <f>O271*H271</f>
        <v>0</v>
      </c>
      <c r="Q271" s="214">
        <v>0</v>
      </c>
      <c r="R271" s="214">
        <f>Q271*H271</f>
        <v>0</v>
      </c>
      <c r="S271" s="214">
        <v>0</v>
      </c>
      <c r="T271" s="215">
        <f>S271*H271</f>
        <v>0</v>
      </c>
      <c r="AR271" s="25" t="s">
        <v>286</v>
      </c>
      <c r="AT271" s="25" t="s">
        <v>164</v>
      </c>
      <c r="AU271" s="25" t="s">
        <v>83</v>
      </c>
      <c r="AY271" s="25" t="s">
        <v>162</v>
      </c>
      <c r="BE271" s="216">
        <f>IF(N271="základní",J271,0)</f>
        <v>0</v>
      </c>
      <c r="BF271" s="216">
        <f>IF(N271="snížená",J271,0)</f>
        <v>0</v>
      </c>
      <c r="BG271" s="216">
        <f>IF(N271="zákl. přenesená",J271,0)</f>
        <v>0</v>
      </c>
      <c r="BH271" s="216">
        <f>IF(N271="sníž. přenesená",J271,0)</f>
        <v>0</v>
      </c>
      <c r="BI271" s="216">
        <f>IF(N271="nulová",J271,0)</f>
        <v>0</v>
      </c>
      <c r="BJ271" s="25" t="s">
        <v>25</v>
      </c>
      <c r="BK271" s="216">
        <f>ROUND(I271*H271,2)</f>
        <v>0</v>
      </c>
      <c r="BL271" s="25" t="s">
        <v>286</v>
      </c>
      <c r="BM271" s="25" t="s">
        <v>767</v>
      </c>
    </row>
    <row r="272" spans="2:65" s="1" customFormat="1" ht="121.5">
      <c r="B272" s="42"/>
      <c r="C272" s="64"/>
      <c r="D272" s="217" t="s">
        <v>171</v>
      </c>
      <c r="E272" s="64"/>
      <c r="F272" s="218" t="s">
        <v>768</v>
      </c>
      <c r="G272" s="64"/>
      <c r="H272" s="64"/>
      <c r="I272" s="174"/>
      <c r="J272" s="64"/>
      <c r="K272" s="64"/>
      <c r="L272" s="62"/>
      <c r="M272" s="219"/>
      <c r="N272" s="43"/>
      <c r="O272" s="43"/>
      <c r="P272" s="43"/>
      <c r="Q272" s="43"/>
      <c r="R272" s="43"/>
      <c r="S272" s="43"/>
      <c r="T272" s="79"/>
      <c r="AT272" s="25" t="s">
        <v>171</v>
      </c>
      <c r="AU272" s="25" t="s">
        <v>83</v>
      </c>
    </row>
    <row r="273" spans="2:51" s="12" customFormat="1" ht="27">
      <c r="B273" s="220"/>
      <c r="C273" s="221"/>
      <c r="D273" s="217" t="s">
        <v>173</v>
      </c>
      <c r="E273" s="222" t="s">
        <v>24</v>
      </c>
      <c r="F273" s="223" t="s">
        <v>769</v>
      </c>
      <c r="G273" s="221"/>
      <c r="H273" s="224">
        <v>0.60199999999999998</v>
      </c>
      <c r="I273" s="225"/>
      <c r="J273" s="221"/>
      <c r="K273" s="221"/>
      <c r="L273" s="226"/>
      <c r="M273" s="231"/>
      <c r="N273" s="232"/>
      <c r="O273" s="232"/>
      <c r="P273" s="232"/>
      <c r="Q273" s="232"/>
      <c r="R273" s="232"/>
      <c r="S273" s="232"/>
      <c r="T273" s="233"/>
      <c r="AT273" s="230" t="s">
        <v>173</v>
      </c>
      <c r="AU273" s="230" t="s">
        <v>83</v>
      </c>
      <c r="AV273" s="12" t="s">
        <v>83</v>
      </c>
      <c r="AW273" s="12" t="s">
        <v>39</v>
      </c>
      <c r="AX273" s="12" t="s">
        <v>25</v>
      </c>
      <c r="AY273" s="230" t="s">
        <v>162</v>
      </c>
    </row>
    <row r="274" spans="2:51" s="1" customFormat="1" ht="6.95" customHeight="1">
      <c r="B274" s="57"/>
      <c r="C274" s="58"/>
      <c r="D274" s="58"/>
      <c r="E274" s="58"/>
      <c r="F274" s="58"/>
      <c r="G274" s="58"/>
      <c r="H274" s="58"/>
      <c r="I274" s="150"/>
      <c r="J274" s="58"/>
      <c r="K274" s="58"/>
      <c r="L274" s="62"/>
    </row>
  </sheetData>
  <sheetProtection algorithmName="SHA-512" hashValue="sZOuKFvE0wXRmiLjSIjLxqiUZG/xkzQau82hGZhMidJ4+HLkv3fG204AKDa8/84MOSEQZvSqGDYorTIxJ7tUGg==" saltValue="GYeT5Nz6jPwRqfO6lEG7Yo4J2Nx4FzyYzNimZb/2ca9z6L4xIcqQ9eIYtXBknDseCbrRf+OzZuf9T8Synjk4zA==" spinCount="100000" sheet="1" objects="1" scenarios="1" formatColumns="0" formatRows="0" autoFilter="0"/>
  <autoFilter ref="C91:K273"/>
  <mergeCells count="13">
    <mergeCell ref="E84:H84"/>
    <mergeCell ref="G1:H1"/>
    <mergeCell ref="L2:V2"/>
    <mergeCell ref="E49:H49"/>
    <mergeCell ref="E51:H51"/>
    <mergeCell ref="J55:J56"/>
    <mergeCell ref="E80:H80"/>
    <mergeCell ref="E82:H82"/>
    <mergeCell ref="E7:H7"/>
    <mergeCell ref="E9:H9"/>
    <mergeCell ref="E11:H11"/>
    <mergeCell ref="E26:H26"/>
    <mergeCell ref="E47:H47"/>
  </mergeCells>
  <hyperlinks>
    <hyperlink ref="F1:G1" location="C2" display="1) Krycí list soupisu"/>
    <hyperlink ref="G1:H1" location="C58" display="2) Rekapitulace"/>
    <hyperlink ref="J1" location="C9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sheetPr>
    <pageSetUpPr fitToPage="1"/>
  </sheetPr>
  <dimension ref="A1:BR10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126</v>
      </c>
      <c r="G1" s="410" t="s">
        <v>127</v>
      </c>
      <c r="H1" s="410"/>
      <c r="I1" s="125"/>
      <c r="J1" s="124" t="s">
        <v>128</v>
      </c>
      <c r="K1" s="123" t="s">
        <v>129</v>
      </c>
      <c r="L1" s="124" t="s">
        <v>130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01"/>
      <c r="M2" s="401"/>
      <c r="N2" s="401"/>
      <c r="O2" s="401"/>
      <c r="P2" s="401"/>
      <c r="Q2" s="401"/>
      <c r="R2" s="401"/>
      <c r="S2" s="401"/>
      <c r="T2" s="401"/>
      <c r="U2" s="401"/>
      <c r="V2" s="401"/>
      <c r="AT2" s="25" t="s">
        <v>113</v>
      </c>
      <c r="AZ2" s="126" t="s">
        <v>193</v>
      </c>
      <c r="BA2" s="126" t="s">
        <v>24</v>
      </c>
      <c r="BB2" s="126" t="s">
        <v>24</v>
      </c>
      <c r="BC2" s="126" t="s">
        <v>770</v>
      </c>
      <c r="BD2" s="126" t="s">
        <v>83</v>
      </c>
    </row>
    <row r="3" spans="1:70" ht="6.95" customHeight="1">
      <c r="B3" s="26"/>
      <c r="C3" s="27"/>
      <c r="D3" s="27"/>
      <c r="E3" s="27"/>
      <c r="F3" s="27"/>
      <c r="G3" s="27"/>
      <c r="H3" s="27"/>
      <c r="I3" s="127"/>
      <c r="J3" s="27"/>
      <c r="K3" s="28"/>
      <c r="AT3" s="25" t="s">
        <v>83</v>
      </c>
      <c r="AZ3" s="126" t="s">
        <v>372</v>
      </c>
      <c r="BA3" s="126" t="s">
        <v>24</v>
      </c>
      <c r="BB3" s="126" t="s">
        <v>24</v>
      </c>
      <c r="BC3" s="126" t="s">
        <v>771</v>
      </c>
      <c r="BD3" s="126" t="s">
        <v>83</v>
      </c>
    </row>
    <row r="4" spans="1:70" ht="36.950000000000003" customHeight="1">
      <c r="B4" s="29"/>
      <c r="C4" s="30"/>
      <c r="D4" s="31" t="s">
        <v>134</v>
      </c>
      <c r="E4" s="30"/>
      <c r="F4" s="30"/>
      <c r="G4" s="30"/>
      <c r="H4" s="30"/>
      <c r="I4" s="128"/>
      <c r="J4" s="30"/>
      <c r="K4" s="32"/>
      <c r="M4" s="33" t="s">
        <v>12</v>
      </c>
      <c r="AT4" s="25" t="s">
        <v>6</v>
      </c>
      <c r="AZ4" s="126" t="s">
        <v>133</v>
      </c>
      <c r="BA4" s="126" t="s">
        <v>24</v>
      </c>
      <c r="BB4" s="126" t="s">
        <v>24</v>
      </c>
      <c r="BC4" s="126" t="s">
        <v>771</v>
      </c>
      <c r="BD4" s="126" t="s">
        <v>83</v>
      </c>
    </row>
    <row r="5" spans="1:70" ht="6.95" customHeight="1">
      <c r="B5" s="29"/>
      <c r="C5" s="30"/>
      <c r="D5" s="30"/>
      <c r="E5" s="30"/>
      <c r="F5" s="30"/>
      <c r="G5" s="30"/>
      <c r="H5" s="30"/>
      <c r="I5" s="128"/>
      <c r="J5" s="30"/>
      <c r="K5" s="32"/>
    </row>
    <row r="6" spans="1:70">
      <c r="B6" s="29"/>
      <c r="C6" s="30"/>
      <c r="D6" s="38" t="s">
        <v>18</v>
      </c>
      <c r="E6" s="30"/>
      <c r="F6" s="30"/>
      <c r="G6" s="30"/>
      <c r="H6" s="30"/>
      <c r="I6" s="128"/>
      <c r="J6" s="30"/>
      <c r="K6" s="32"/>
    </row>
    <row r="7" spans="1:70" ht="16.5" customHeight="1">
      <c r="B7" s="29"/>
      <c r="C7" s="30"/>
      <c r="D7" s="30"/>
      <c r="E7" s="402" t="str">
        <f>'Rekapitulace stavby'!K6</f>
        <v>Heřmanický potok - Svobodné Heřmanice, km 3,200-5,500</v>
      </c>
      <c r="F7" s="403"/>
      <c r="G7" s="403"/>
      <c r="H7" s="403"/>
      <c r="I7" s="128"/>
      <c r="J7" s="30"/>
      <c r="K7" s="32"/>
    </row>
    <row r="8" spans="1:70">
      <c r="B8" s="29"/>
      <c r="C8" s="30"/>
      <c r="D8" s="38" t="s">
        <v>135</v>
      </c>
      <c r="E8" s="30"/>
      <c r="F8" s="30"/>
      <c r="G8" s="30"/>
      <c r="H8" s="30"/>
      <c r="I8" s="128"/>
      <c r="J8" s="30"/>
      <c r="K8" s="32"/>
    </row>
    <row r="9" spans="1:70" s="1" customFormat="1" ht="16.5" customHeight="1">
      <c r="B9" s="42"/>
      <c r="C9" s="43"/>
      <c r="D9" s="43"/>
      <c r="E9" s="402" t="s">
        <v>772</v>
      </c>
      <c r="F9" s="404"/>
      <c r="G9" s="404"/>
      <c r="H9" s="404"/>
      <c r="I9" s="129"/>
      <c r="J9" s="43"/>
      <c r="K9" s="46"/>
    </row>
    <row r="10" spans="1:70" s="1" customFormat="1">
      <c r="B10" s="42"/>
      <c r="C10" s="43"/>
      <c r="D10" s="38" t="s">
        <v>137</v>
      </c>
      <c r="E10" s="43"/>
      <c r="F10" s="43"/>
      <c r="G10" s="43"/>
      <c r="H10" s="43"/>
      <c r="I10" s="129"/>
      <c r="J10" s="43"/>
      <c r="K10" s="46"/>
    </row>
    <row r="11" spans="1:70" s="1" customFormat="1" ht="36.950000000000003" customHeight="1">
      <c r="B11" s="42"/>
      <c r="C11" s="43"/>
      <c r="D11" s="43"/>
      <c r="E11" s="405" t="s">
        <v>773</v>
      </c>
      <c r="F11" s="404"/>
      <c r="G11" s="404"/>
      <c r="H11" s="404"/>
      <c r="I11" s="129"/>
      <c r="J11" s="43"/>
      <c r="K11" s="46"/>
    </row>
    <row r="12" spans="1:70" s="1" customFormat="1" ht="13.5">
      <c r="B12" s="42"/>
      <c r="C12" s="43"/>
      <c r="D12" s="43"/>
      <c r="E12" s="43"/>
      <c r="F12" s="43"/>
      <c r="G12" s="43"/>
      <c r="H12" s="43"/>
      <c r="I12" s="129"/>
      <c r="J12" s="43"/>
      <c r="K12" s="46"/>
    </row>
    <row r="13" spans="1:70" s="1" customFormat="1" ht="14.45" customHeight="1">
      <c r="B13" s="42"/>
      <c r="C13" s="43"/>
      <c r="D13" s="38" t="s">
        <v>21</v>
      </c>
      <c r="E13" s="43"/>
      <c r="F13" s="36" t="s">
        <v>24</v>
      </c>
      <c r="G13" s="43"/>
      <c r="H13" s="43"/>
      <c r="I13" s="130" t="s">
        <v>23</v>
      </c>
      <c r="J13" s="36" t="s">
        <v>24</v>
      </c>
      <c r="K13" s="46"/>
    </row>
    <row r="14" spans="1:70" s="1" customFormat="1" ht="14.45" customHeight="1">
      <c r="B14" s="42"/>
      <c r="C14" s="43"/>
      <c r="D14" s="38" t="s">
        <v>26</v>
      </c>
      <c r="E14" s="43"/>
      <c r="F14" s="36" t="s">
        <v>27</v>
      </c>
      <c r="G14" s="43"/>
      <c r="H14" s="43"/>
      <c r="I14" s="130" t="s">
        <v>28</v>
      </c>
      <c r="J14" s="131" t="str">
        <f>'Rekapitulace stavby'!AN8</f>
        <v>28. 1. 2016</v>
      </c>
      <c r="K14" s="46"/>
    </row>
    <row r="15" spans="1:70" s="1" customFormat="1" ht="10.9" customHeight="1">
      <c r="B15" s="42"/>
      <c r="C15" s="43"/>
      <c r="D15" s="43"/>
      <c r="E15" s="43"/>
      <c r="F15" s="43"/>
      <c r="G15" s="43"/>
      <c r="H15" s="43"/>
      <c r="I15" s="129"/>
      <c r="J15" s="43"/>
      <c r="K15" s="46"/>
    </row>
    <row r="16" spans="1:70" s="1" customFormat="1" ht="14.45" customHeight="1">
      <c r="B16" s="42"/>
      <c r="C16" s="43"/>
      <c r="D16" s="38" t="s">
        <v>32</v>
      </c>
      <c r="E16" s="43"/>
      <c r="F16" s="43"/>
      <c r="G16" s="43"/>
      <c r="H16" s="43"/>
      <c r="I16" s="130" t="s">
        <v>33</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30" t="s">
        <v>34</v>
      </c>
      <c r="J17" s="36" t="str">
        <f>IF('Rekapitulace stavby'!AN11="","",'Rekapitulace stavby'!AN11)</f>
        <v/>
      </c>
      <c r="K17" s="46"/>
    </row>
    <row r="18" spans="2:11" s="1" customFormat="1" ht="6.95" customHeight="1">
      <c r="B18" s="42"/>
      <c r="C18" s="43"/>
      <c r="D18" s="43"/>
      <c r="E18" s="43"/>
      <c r="F18" s="43"/>
      <c r="G18" s="43"/>
      <c r="H18" s="43"/>
      <c r="I18" s="129"/>
      <c r="J18" s="43"/>
      <c r="K18" s="46"/>
    </row>
    <row r="19" spans="2:11" s="1" customFormat="1" ht="14.45" customHeight="1">
      <c r="B19" s="42"/>
      <c r="C19" s="43"/>
      <c r="D19" s="38" t="s">
        <v>35</v>
      </c>
      <c r="E19" s="43"/>
      <c r="F19" s="43"/>
      <c r="G19" s="43"/>
      <c r="H19" s="43"/>
      <c r="I19" s="130" t="s">
        <v>33</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30" t="s">
        <v>34</v>
      </c>
      <c r="J20" s="36" t="str">
        <f>IF('Rekapitulace stavby'!AN14="Vyplň údaj","",IF('Rekapitulace stavby'!AN14="","",'Rekapitulace stavby'!AN14))</f>
        <v/>
      </c>
      <c r="K20" s="46"/>
    </row>
    <row r="21" spans="2:11" s="1" customFormat="1" ht="6.95" customHeight="1">
      <c r="B21" s="42"/>
      <c r="C21" s="43"/>
      <c r="D21" s="43"/>
      <c r="E21" s="43"/>
      <c r="F21" s="43"/>
      <c r="G21" s="43"/>
      <c r="H21" s="43"/>
      <c r="I21" s="129"/>
      <c r="J21" s="43"/>
      <c r="K21" s="46"/>
    </row>
    <row r="22" spans="2:11" s="1" customFormat="1" ht="14.45" customHeight="1">
      <c r="B22" s="42"/>
      <c r="C22" s="43"/>
      <c r="D22" s="38" t="s">
        <v>37</v>
      </c>
      <c r="E22" s="43"/>
      <c r="F22" s="43"/>
      <c r="G22" s="43"/>
      <c r="H22" s="43"/>
      <c r="I22" s="130" t="s">
        <v>33</v>
      </c>
      <c r="J22" s="36" t="s">
        <v>24</v>
      </c>
      <c r="K22" s="46"/>
    </row>
    <row r="23" spans="2:11" s="1" customFormat="1" ht="18" customHeight="1">
      <c r="B23" s="42"/>
      <c r="C23" s="43"/>
      <c r="D23" s="43"/>
      <c r="E23" s="36" t="s">
        <v>38</v>
      </c>
      <c r="F23" s="43"/>
      <c r="G23" s="43"/>
      <c r="H23" s="43"/>
      <c r="I23" s="130" t="s">
        <v>34</v>
      </c>
      <c r="J23" s="36" t="s">
        <v>24</v>
      </c>
      <c r="K23" s="46"/>
    </row>
    <row r="24" spans="2:11" s="1" customFormat="1" ht="6.95" customHeight="1">
      <c r="B24" s="42"/>
      <c r="C24" s="43"/>
      <c r="D24" s="43"/>
      <c r="E24" s="43"/>
      <c r="F24" s="43"/>
      <c r="G24" s="43"/>
      <c r="H24" s="43"/>
      <c r="I24" s="129"/>
      <c r="J24" s="43"/>
      <c r="K24" s="46"/>
    </row>
    <row r="25" spans="2:11" s="1" customFormat="1" ht="14.45" customHeight="1">
      <c r="B25" s="42"/>
      <c r="C25" s="43"/>
      <c r="D25" s="38" t="s">
        <v>40</v>
      </c>
      <c r="E25" s="43"/>
      <c r="F25" s="43"/>
      <c r="G25" s="43"/>
      <c r="H25" s="43"/>
      <c r="I25" s="129"/>
      <c r="J25" s="43"/>
      <c r="K25" s="46"/>
    </row>
    <row r="26" spans="2:11" s="7" customFormat="1" ht="16.5" customHeight="1">
      <c r="B26" s="132"/>
      <c r="C26" s="133"/>
      <c r="D26" s="133"/>
      <c r="E26" s="367" t="s">
        <v>24</v>
      </c>
      <c r="F26" s="367"/>
      <c r="G26" s="367"/>
      <c r="H26" s="367"/>
      <c r="I26" s="134"/>
      <c r="J26" s="133"/>
      <c r="K26" s="135"/>
    </row>
    <row r="27" spans="2:11" s="1" customFormat="1" ht="6.95" customHeight="1">
      <c r="B27" s="42"/>
      <c r="C27" s="43"/>
      <c r="D27" s="43"/>
      <c r="E27" s="43"/>
      <c r="F27" s="43"/>
      <c r="G27" s="43"/>
      <c r="H27" s="43"/>
      <c r="I27" s="129"/>
      <c r="J27" s="43"/>
      <c r="K27" s="46"/>
    </row>
    <row r="28" spans="2:11" s="1" customFormat="1" ht="6.95" customHeight="1">
      <c r="B28" s="42"/>
      <c r="C28" s="43"/>
      <c r="D28" s="86"/>
      <c r="E28" s="86"/>
      <c r="F28" s="86"/>
      <c r="G28" s="86"/>
      <c r="H28" s="86"/>
      <c r="I28" s="136"/>
      <c r="J28" s="86"/>
      <c r="K28" s="137"/>
    </row>
    <row r="29" spans="2:11" s="1" customFormat="1" ht="25.35" customHeight="1">
      <c r="B29" s="42"/>
      <c r="C29" s="43"/>
      <c r="D29" s="138" t="s">
        <v>41</v>
      </c>
      <c r="E29" s="43"/>
      <c r="F29" s="43"/>
      <c r="G29" s="43"/>
      <c r="H29" s="43"/>
      <c r="I29" s="129"/>
      <c r="J29" s="139">
        <f>ROUND(J84,2)</f>
        <v>0</v>
      </c>
      <c r="K29" s="46"/>
    </row>
    <row r="30" spans="2:11" s="1" customFormat="1" ht="6.95" customHeight="1">
      <c r="B30" s="42"/>
      <c r="C30" s="43"/>
      <c r="D30" s="86"/>
      <c r="E30" s="86"/>
      <c r="F30" s="86"/>
      <c r="G30" s="86"/>
      <c r="H30" s="86"/>
      <c r="I30" s="136"/>
      <c r="J30" s="86"/>
      <c r="K30" s="137"/>
    </row>
    <row r="31" spans="2:11" s="1" customFormat="1" ht="14.45" customHeight="1">
      <c r="B31" s="42"/>
      <c r="C31" s="43"/>
      <c r="D31" s="43"/>
      <c r="E31" s="43"/>
      <c r="F31" s="47" t="s">
        <v>43</v>
      </c>
      <c r="G31" s="43"/>
      <c r="H31" s="43"/>
      <c r="I31" s="140" t="s">
        <v>42</v>
      </c>
      <c r="J31" s="47" t="s">
        <v>44</v>
      </c>
      <c r="K31" s="46"/>
    </row>
    <row r="32" spans="2:11" s="1" customFormat="1" ht="14.45" customHeight="1">
      <c r="B32" s="42"/>
      <c r="C32" s="43"/>
      <c r="D32" s="50" t="s">
        <v>45</v>
      </c>
      <c r="E32" s="50" t="s">
        <v>46</v>
      </c>
      <c r="F32" s="141">
        <f>ROUND(SUM(BE84:BE100), 2)</f>
        <v>0</v>
      </c>
      <c r="G32" s="43"/>
      <c r="H32" s="43"/>
      <c r="I32" s="142">
        <v>0.21</v>
      </c>
      <c r="J32" s="141">
        <f>ROUND(ROUND((SUM(BE84:BE100)), 2)*I32, 2)</f>
        <v>0</v>
      </c>
      <c r="K32" s="46"/>
    </row>
    <row r="33" spans="2:11" s="1" customFormat="1" ht="14.45" customHeight="1">
      <c r="B33" s="42"/>
      <c r="C33" s="43"/>
      <c r="D33" s="43"/>
      <c r="E33" s="50" t="s">
        <v>47</v>
      </c>
      <c r="F33" s="141">
        <f>ROUND(SUM(BF84:BF100), 2)</f>
        <v>0</v>
      </c>
      <c r="G33" s="43"/>
      <c r="H33" s="43"/>
      <c r="I33" s="142">
        <v>0.15</v>
      </c>
      <c r="J33" s="141">
        <f>ROUND(ROUND((SUM(BF84:BF100)), 2)*I33, 2)</f>
        <v>0</v>
      </c>
      <c r="K33" s="46"/>
    </row>
    <row r="34" spans="2:11" s="1" customFormat="1" ht="14.45" hidden="1" customHeight="1">
      <c r="B34" s="42"/>
      <c r="C34" s="43"/>
      <c r="D34" s="43"/>
      <c r="E34" s="50" t="s">
        <v>48</v>
      </c>
      <c r="F34" s="141">
        <f>ROUND(SUM(BG84:BG100), 2)</f>
        <v>0</v>
      </c>
      <c r="G34" s="43"/>
      <c r="H34" s="43"/>
      <c r="I34" s="142">
        <v>0.21</v>
      </c>
      <c r="J34" s="141">
        <v>0</v>
      </c>
      <c r="K34" s="46"/>
    </row>
    <row r="35" spans="2:11" s="1" customFormat="1" ht="14.45" hidden="1" customHeight="1">
      <c r="B35" s="42"/>
      <c r="C35" s="43"/>
      <c r="D35" s="43"/>
      <c r="E35" s="50" t="s">
        <v>49</v>
      </c>
      <c r="F35" s="141">
        <f>ROUND(SUM(BH84:BH100), 2)</f>
        <v>0</v>
      </c>
      <c r="G35" s="43"/>
      <c r="H35" s="43"/>
      <c r="I35" s="142">
        <v>0.15</v>
      </c>
      <c r="J35" s="141">
        <v>0</v>
      </c>
      <c r="K35" s="46"/>
    </row>
    <row r="36" spans="2:11" s="1" customFormat="1" ht="14.45" hidden="1" customHeight="1">
      <c r="B36" s="42"/>
      <c r="C36" s="43"/>
      <c r="D36" s="43"/>
      <c r="E36" s="50" t="s">
        <v>50</v>
      </c>
      <c r="F36" s="141">
        <f>ROUND(SUM(BI84:BI100), 2)</f>
        <v>0</v>
      </c>
      <c r="G36" s="43"/>
      <c r="H36" s="43"/>
      <c r="I36" s="142">
        <v>0</v>
      </c>
      <c r="J36" s="141">
        <v>0</v>
      </c>
      <c r="K36" s="46"/>
    </row>
    <row r="37" spans="2:11" s="1" customFormat="1" ht="6.95" customHeight="1">
      <c r="B37" s="42"/>
      <c r="C37" s="43"/>
      <c r="D37" s="43"/>
      <c r="E37" s="43"/>
      <c r="F37" s="43"/>
      <c r="G37" s="43"/>
      <c r="H37" s="43"/>
      <c r="I37" s="129"/>
      <c r="J37" s="43"/>
      <c r="K37" s="46"/>
    </row>
    <row r="38" spans="2:11" s="1" customFormat="1" ht="25.35" customHeight="1">
      <c r="B38" s="42"/>
      <c r="C38" s="143"/>
      <c r="D38" s="144" t="s">
        <v>51</v>
      </c>
      <c r="E38" s="80"/>
      <c r="F38" s="80"/>
      <c r="G38" s="145" t="s">
        <v>52</v>
      </c>
      <c r="H38" s="146" t="s">
        <v>53</v>
      </c>
      <c r="I38" s="147"/>
      <c r="J38" s="148">
        <f>SUM(J29:J36)</f>
        <v>0</v>
      </c>
      <c r="K38" s="149"/>
    </row>
    <row r="39" spans="2:11" s="1" customFormat="1" ht="14.45" customHeight="1">
      <c r="B39" s="57"/>
      <c r="C39" s="58"/>
      <c r="D39" s="58"/>
      <c r="E39" s="58"/>
      <c r="F39" s="58"/>
      <c r="G39" s="58"/>
      <c r="H39" s="58"/>
      <c r="I39" s="150"/>
      <c r="J39" s="58"/>
      <c r="K39" s="59"/>
    </row>
    <row r="43" spans="2:11" s="1" customFormat="1" ht="6.95" customHeight="1">
      <c r="B43" s="151"/>
      <c r="C43" s="152"/>
      <c r="D43" s="152"/>
      <c r="E43" s="152"/>
      <c r="F43" s="152"/>
      <c r="G43" s="152"/>
      <c r="H43" s="152"/>
      <c r="I43" s="153"/>
      <c r="J43" s="152"/>
      <c r="K43" s="154"/>
    </row>
    <row r="44" spans="2:11" s="1" customFormat="1" ht="36.950000000000003" customHeight="1">
      <c r="B44" s="42"/>
      <c r="C44" s="31" t="s">
        <v>139</v>
      </c>
      <c r="D44" s="43"/>
      <c r="E44" s="43"/>
      <c r="F44" s="43"/>
      <c r="G44" s="43"/>
      <c r="H44" s="43"/>
      <c r="I44" s="129"/>
      <c r="J44" s="43"/>
      <c r="K44" s="46"/>
    </row>
    <row r="45" spans="2:11" s="1" customFormat="1" ht="6.95" customHeight="1">
      <c r="B45" s="42"/>
      <c r="C45" s="43"/>
      <c r="D45" s="43"/>
      <c r="E45" s="43"/>
      <c r="F45" s="43"/>
      <c r="G45" s="43"/>
      <c r="H45" s="43"/>
      <c r="I45" s="129"/>
      <c r="J45" s="43"/>
      <c r="K45" s="46"/>
    </row>
    <row r="46" spans="2:11" s="1" customFormat="1" ht="14.45" customHeight="1">
      <c r="B46" s="42"/>
      <c r="C46" s="38" t="s">
        <v>18</v>
      </c>
      <c r="D46" s="43"/>
      <c r="E46" s="43"/>
      <c r="F46" s="43"/>
      <c r="G46" s="43"/>
      <c r="H46" s="43"/>
      <c r="I46" s="129"/>
      <c r="J46" s="43"/>
      <c r="K46" s="46"/>
    </row>
    <row r="47" spans="2:11" s="1" customFormat="1" ht="16.5" customHeight="1">
      <c r="B47" s="42"/>
      <c r="C47" s="43"/>
      <c r="D47" s="43"/>
      <c r="E47" s="402" t="str">
        <f>E7</f>
        <v>Heřmanický potok - Svobodné Heřmanice, km 3,200-5,500</v>
      </c>
      <c r="F47" s="403"/>
      <c r="G47" s="403"/>
      <c r="H47" s="403"/>
      <c r="I47" s="129"/>
      <c r="J47" s="43"/>
      <c r="K47" s="46"/>
    </row>
    <row r="48" spans="2:11">
      <c r="B48" s="29"/>
      <c r="C48" s="38" t="s">
        <v>135</v>
      </c>
      <c r="D48" s="30"/>
      <c r="E48" s="30"/>
      <c r="F48" s="30"/>
      <c r="G48" s="30"/>
      <c r="H48" s="30"/>
      <c r="I48" s="128"/>
      <c r="J48" s="30"/>
      <c r="K48" s="32"/>
    </row>
    <row r="49" spans="2:47" s="1" customFormat="1" ht="16.5" customHeight="1">
      <c r="B49" s="42"/>
      <c r="C49" s="43"/>
      <c r="D49" s="43"/>
      <c r="E49" s="402" t="s">
        <v>772</v>
      </c>
      <c r="F49" s="404"/>
      <c r="G49" s="404"/>
      <c r="H49" s="404"/>
      <c r="I49" s="129"/>
      <c r="J49" s="43"/>
      <c r="K49" s="46"/>
    </row>
    <row r="50" spans="2:47" s="1" customFormat="1" ht="14.45" customHeight="1">
      <c r="B50" s="42"/>
      <c r="C50" s="38" t="s">
        <v>137</v>
      </c>
      <c r="D50" s="43"/>
      <c r="E50" s="43"/>
      <c r="F50" s="43"/>
      <c r="G50" s="43"/>
      <c r="H50" s="43"/>
      <c r="I50" s="129"/>
      <c r="J50" s="43"/>
      <c r="K50" s="46"/>
    </row>
    <row r="51" spans="2:47" s="1" customFormat="1" ht="17.25" customHeight="1">
      <c r="B51" s="42"/>
      <c r="C51" s="43"/>
      <c r="D51" s="43"/>
      <c r="E51" s="405" t="str">
        <f>E11</f>
        <v>01 - SO4_Soupis prací - odtěžení nánosů</v>
      </c>
      <c r="F51" s="404"/>
      <c r="G51" s="404"/>
      <c r="H51" s="404"/>
      <c r="I51" s="129"/>
      <c r="J51" s="43"/>
      <c r="K51" s="46"/>
    </row>
    <row r="52" spans="2:47" s="1" customFormat="1" ht="6.95" customHeight="1">
      <c r="B52" s="42"/>
      <c r="C52" s="43"/>
      <c r="D52" s="43"/>
      <c r="E52" s="43"/>
      <c r="F52" s="43"/>
      <c r="G52" s="43"/>
      <c r="H52" s="43"/>
      <c r="I52" s="129"/>
      <c r="J52" s="43"/>
      <c r="K52" s="46"/>
    </row>
    <row r="53" spans="2:47" s="1" customFormat="1" ht="18" customHeight="1">
      <c r="B53" s="42"/>
      <c r="C53" s="38" t="s">
        <v>26</v>
      </c>
      <c r="D53" s="43"/>
      <c r="E53" s="43"/>
      <c r="F53" s="36" t="str">
        <f>F14</f>
        <v xml:space="preserve"> </v>
      </c>
      <c r="G53" s="43"/>
      <c r="H53" s="43"/>
      <c r="I53" s="130" t="s">
        <v>28</v>
      </c>
      <c r="J53" s="131" t="str">
        <f>IF(J14="","",J14)</f>
        <v>28. 1. 2016</v>
      </c>
      <c r="K53" s="46"/>
    </row>
    <row r="54" spans="2:47" s="1" customFormat="1" ht="6.95" customHeight="1">
      <c r="B54" s="42"/>
      <c r="C54" s="43"/>
      <c r="D54" s="43"/>
      <c r="E54" s="43"/>
      <c r="F54" s="43"/>
      <c r="G54" s="43"/>
      <c r="H54" s="43"/>
      <c r="I54" s="129"/>
      <c r="J54" s="43"/>
      <c r="K54" s="46"/>
    </row>
    <row r="55" spans="2:47" s="1" customFormat="1">
      <c r="B55" s="42"/>
      <c r="C55" s="38" t="s">
        <v>32</v>
      </c>
      <c r="D55" s="43"/>
      <c r="E55" s="43"/>
      <c r="F55" s="36" t="str">
        <f>E17</f>
        <v xml:space="preserve"> </v>
      </c>
      <c r="G55" s="43"/>
      <c r="H55" s="43"/>
      <c r="I55" s="130" t="s">
        <v>37</v>
      </c>
      <c r="J55" s="367" t="str">
        <f>E23</f>
        <v>Ing. Jana Palovská</v>
      </c>
      <c r="K55" s="46"/>
    </row>
    <row r="56" spans="2:47" s="1" customFormat="1" ht="14.45" customHeight="1">
      <c r="B56" s="42"/>
      <c r="C56" s="38" t="s">
        <v>35</v>
      </c>
      <c r="D56" s="43"/>
      <c r="E56" s="43"/>
      <c r="F56" s="36" t="str">
        <f>IF(E20="","",E20)</f>
        <v/>
      </c>
      <c r="G56" s="43"/>
      <c r="H56" s="43"/>
      <c r="I56" s="129"/>
      <c r="J56" s="406"/>
      <c r="K56" s="46"/>
    </row>
    <row r="57" spans="2:47" s="1" customFormat="1" ht="10.35" customHeight="1">
      <c r="B57" s="42"/>
      <c r="C57" s="43"/>
      <c r="D57" s="43"/>
      <c r="E57" s="43"/>
      <c r="F57" s="43"/>
      <c r="G57" s="43"/>
      <c r="H57" s="43"/>
      <c r="I57" s="129"/>
      <c r="J57" s="43"/>
      <c r="K57" s="46"/>
    </row>
    <row r="58" spans="2:47" s="1" customFormat="1" ht="29.25" customHeight="1">
      <c r="B58" s="42"/>
      <c r="C58" s="155" t="s">
        <v>140</v>
      </c>
      <c r="D58" s="143"/>
      <c r="E58" s="143"/>
      <c r="F58" s="143"/>
      <c r="G58" s="143"/>
      <c r="H58" s="143"/>
      <c r="I58" s="156"/>
      <c r="J58" s="157" t="s">
        <v>141</v>
      </c>
      <c r="K58" s="158"/>
    </row>
    <row r="59" spans="2:47" s="1" customFormat="1" ht="10.35" customHeight="1">
      <c r="B59" s="42"/>
      <c r="C59" s="43"/>
      <c r="D59" s="43"/>
      <c r="E59" s="43"/>
      <c r="F59" s="43"/>
      <c r="G59" s="43"/>
      <c r="H59" s="43"/>
      <c r="I59" s="129"/>
      <c r="J59" s="43"/>
      <c r="K59" s="46"/>
    </row>
    <row r="60" spans="2:47" s="1" customFormat="1" ht="29.25" customHeight="1">
      <c r="B60" s="42"/>
      <c r="C60" s="159" t="s">
        <v>142</v>
      </c>
      <c r="D60" s="43"/>
      <c r="E60" s="43"/>
      <c r="F60" s="43"/>
      <c r="G60" s="43"/>
      <c r="H60" s="43"/>
      <c r="I60" s="129"/>
      <c r="J60" s="139">
        <f>J84</f>
        <v>0</v>
      </c>
      <c r="K60" s="46"/>
      <c r="AU60" s="25" t="s">
        <v>143</v>
      </c>
    </row>
    <row r="61" spans="2:47" s="8" customFormat="1" ht="24.95" customHeight="1">
      <c r="B61" s="160"/>
      <c r="C61" s="161"/>
      <c r="D61" s="162" t="s">
        <v>144</v>
      </c>
      <c r="E61" s="163"/>
      <c r="F61" s="163"/>
      <c r="G61" s="163"/>
      <c r="H61" s="163"/>
      <c r="I61" s="164"/>
      <c r="J61" s="165">
        <f>J85</f>
        <v>0</v>
      </c>
      <c r="K61" s="166"/>
    </row>
    <row r="62" spans="2:47" s="9" customFormat="1" ht="19.899999999999999" customHeight="1">
      <c r="B62" s="167"/>
      <c r="C62" s="168"/>
      <c r="D62" s="169" t="s">
        <v>145</v>
      </c>
      <c r="E62" s="170"/>
      <c r="F62" s="170"/>
      <c r="G62" s="170"/>
      <c r="H62" s="170"/>
      <c r="I62" s="171"/>
      <c r="J62" s="172">
        <f>J86</f>
        <v>0</v>
      </c>
      <c r="K62" s="173"/>
    </row>
    <row r="63" spans="2:47" s="1" customFormat="1" ht="21.75" customHeight="1">
      <c r="B63" s="42"/>
      <c r="C63" s="43"/>
      <c r="D63" s="43"/>
      <c r="E63" s="43"/>
      <c r="F63" s="43"/>
      <c r="G63" s="43"/>
      <c r="H63" s="43"/>
      <c r="I63" s="129"/>
      <c r="J63" s="43"/>
      <c r="K63" s="46"/>
    </row>
    <row r="64" spans="2:47" s="1" customFormat="1" ht="6.95" customHeight="1">
      <c r="B64" s="57"/>
      <c r="C64" s="58"/>
      <c r="D64" s="58"/>
      <c r="E64" s="58"/>
      <c r="F64" s="58"/>
      <c r="G64" s="58"/>
      <c r="H64" s="58"/>
      <c r="I64" s="150"/>
      <c r="J64" s="58"/>
      <c r="K64" s="59"/>
    </row>
    <row r="68" spans="2:12" s="1" customFormat="1" ht="6.95" customHeight="1">
      <c r="B68" s="60"/>
      <c r="C68" s="61"/>
      <c r="D68" s="61"/>
      <c r="E68" s="61"/>
      <c r="F68" s="61"/>
      <c r="G68" s="61"/>
      <c r="H68" s="61"/>
      <c r="I68" s="153"/>
      <c r="J68" s="61"/>
      <c r="K68" s="61"/>
      <c r="L68" s="62"/>
    </row>
    <row r="69" spans="2:12" s="1" customFormat="1" ht="36.950000000000003" customHeight="1">
      <c r="B69" s="42"/>
      <c r="C69" s="63" t="s">
        <v>146</v>
      </c>
      <c r="D69" s="64"/>
      <c r="E69" s="64"/>
      <c r="F69" s="64"/>
      <c r="G69" s="64"/>
      <c r="H69" s="64"/>
      <c r="I69" s="174"/>
      <c r="J69" s="64"/>
      <c r="K69" s="64"/>
      <c r="L69" s="62"/>
    </row>
    <row r="70" spans="2:12" s="1" customFormat="1" ht="6.95" customHeight="1">
      <c r="B70" s="42"/>
      <c r="C70" s="64"/>
      <c r="D70" s="64"/>
      <c r="E70" s="64"/>
      <c r="F70" s="64"/>
      <c r="G70" s="64"/>
      <c r="H70" s="64"/>
      <c r="I70" s="174"/>
      <c r="J70" s="64"/>
      <c r="K70" s="64"/>
      <c r="L70" s="62"/>
    </row>
    <row r="71" spans="2:12" s="1" customFormat="1" ht="14.45" customHeight="1">
      <c r="B71" s="42"/>
      <c r="C71" s="66" t="s">
        <v>18</v>
      </c>
      <c r="D71" s="64"/>
      <c r="E71" s="64"/>
      <c r="F71" s="64"/>
      <c r="G71" s="64"/>
      <c r="H71" s="64"/>
      <c r="I71" s="174"/>
      <c r="J71" s="64"/>
      <c r="K71" s="64"/>
      <c r="L71" s="62"/>
    </row>
    <row r="72" spans="2:12" s="1" customFormat="1" ht="16.5" customHeight="1">
      <c r="B72" s="42"/>
      <c r="C72" s="64"/>
      <c r="D72" s="64"/>
      <c r="E72" s="407" t="str">
        <f>E7</f>
        <v>Heřmanický potok - Svobodné Heřmanice, km 3,200-5,500</v>
      </c>
      <c r="F72" s="408"/>
      <c r="G72" s="408"/>
      <c r="H72" s="408"/>
      <c r="I72" s="174"/>
      <c r="J72" s="64"/>
      <c r="K72" s="64"/>
      <c r="L72" s="62"/>
    </row>
    <row r="73" spans="2:12">
      <c r="B73" s="29"/>
      <c r="C73" s="66" t="s">
        <v>135</v>
      </c>
      <c r="D73" s="175"/>
      <c r="E73" s="175"/>
      <c r="F73" s="175"/>
      <c r="G73" s="175"/>
      <c r="H73" s="175"/>
      <c r="J73" s="175"/>
      <c r="K73" s="175"/>
      <c r="L73" s="176"/>
    </row>
    <row r="74" spans="2:12" s="1" customFormat="1" ht="16.5" customHeight="1">
      <c r="B74" s="42"/>
      <c r="C74" s="64"/>
      <c r="D74" s="64"/>
      <c r="E74" s="407" t="s">
        <v>772</v>
      </c>
      <c r="F74" s="409"/>
      <c r="G74" s="409"/>
      <c r="H74" s="409"/>
      <c r="I74" s="174"/>
      <c r="J74" s="64"/>
      <c r="K74" s="64"/>
      <c r="L74" s="62"/>
    </row>
    <row r="75" spans="2:12" s="1" customFormat="1" ht="14.45" customHeight="1">
      <c r="B75" s="42"/>
      <c r="C75" s="66" t="s">
        <v>137</v>
      </c>
      <c r="D75" s="64"/>
      <c r="E75" s="64"/>
      <c r="F75" s="64"/>
      <c r="G75" s="64"/>
      <c r="H75" s="64"/>
      <c r="I75" s="174"/>
      <c r="J75" s="64"/>
      <c r="K75" s="64"/>
      <c r="L75" s="62"/>
    </row>
    <row r="76" spans="2:12" s="1" customFormat="1" ht="17.25" customHeight="1">
      <c r="B76" s="42"/>
      <c r="C76" s="64"/>
      <c r="D76" s="64"/>
      <c r="E76" s="378" t="str">
        <f>E11</f>
        <v>01 - SO4_Soupis prací - odtěžení nánosů</v>
      </c>
      <c r="F76" s="409"/>
      <c r="G76" s="409"/>
      <c r="H76" s="409"/>
      <c r="I76" s="174"/>
      <c r="J76" s="64"/>
      <c r="K76" s="64"/>
      <c r="L76" s="62"/>
    </row>
    <row r="77" spans="2:12" s="1" customFormat="1" ht="6.95" customHeight="1">
      <c r="B77" s="42"/>
      <c r="C77" s="64"/>
      <c r="D77" s="64"/>
      <c r="E77" s="64"/>
      <c r="F77" s="64"/>
      <c r="G77" s="64"/>
      <c r="H77" s="64"/>
      <c r="I77" s="174"/>
      <c r="J77" s="64"/>
      <c r="K77" s="64"/>
      <c r="L77" s="62"/>
    </row>
    <row r="78" spans="2:12" s="1" customFormat="1" ht="18" customHeight="1">
      <c r="B78" s="42"/>
      <c r="C78" s="66" t="s">
        <v>26</v>
      </c>
      <c r="D78" s="64"/>
      <c r="E78" s="64"/>
      <c r="F78" s="177" t="str">
        <f>F14</f>
        <v xml:space="preserve"> </v>
      </c>
      <c r="G78" s="64"/>
      <c r="H78" s="64"/>
      <c r="I78" s="178" t="s">
        <v>28</v>
      </c>
      <c r="J78" s="74" t="str">
        <f>IF(J14="","",J14)</f>
        <v>28. 1. 2016</v>
      </c>
      <c r="K78" s="64"/>
      <c r="L78" s="62"/>
    </row>
    <row r="79" spans="2:12" s="1" customFormat="1" ht="6.95" customHeight="1">
      <c r="B79" s="42"/>
      <c r="C79" s="64"/>
      <c r="D79" s="64"/>
      <c r="E79" s="64"/>
      <c r="F79" s="64"/>
      <c r="G79" s="64"/>
      <c r="H79" s="64"/>
      <c r="I79" s="174"/>
      <c r="J79" s="64"/>
      <c r="K79" s="64"/>
      <c r="L79" s="62"/>
    </row>
    <row r="80" spans="2:12" s="1" customFormat="1">
      <c r="B80" s="42"/>
      <c r="C80" s="66" t="s">
        <v>32</v>
      </c>
      <c r="D80" s="64"/>
      <c r="E80" s="64"/>
      <c r="F80" s="177" t="str">
        <f>E17</f>
        <v xml:space="preserve"> </v>
      </c>
      <c r="G80" s="64"/>
      <c r="H80" s="64"/>
      <c r="I80" s="178" t="s">
        <v>37</v>
      </c>
      <c r="J80" s="177" t="str">
        <f>E23</f>
        <v>Ing. Jana Palovská</v>
      </c>
      <c r="K80" s="64"/>
      <c r="L80" s="62"/>
    </row>
    <row r="81" spans="2:65" s="1" customFormat="1" ht="14.45" customHeight="1">
      <c r="B81" s="42"/>
      <c r="C81" s="66" t="s">
        <v>35</v>
      </c>
      <c r="D81" s="64"/>
      <c r="E81" s="64"/>
      <c r="F81" s="177" t="str">
        <f>IF(E20="","",E20)</f>
        <v/>
      </c>
      <c r="G81" s="64"/>
      <c r="H81" s="64"/>
      <c r="I81" s="174"/>
      <c r="J81" s="64"/>
      <c r="K81" s="64"/>
      <c r="L81" s="62"/>
    </row>
    <row r="82" spans="2:65" s="1" customFormat="1" ht="10.35" customHeight="1">
      <c r="B82" s="42"/>
      <c r="C82" s="64"/>
      <c r="D82" s="64"/>
      <c r="E82" s="64"/>
      <c r="F82" s="64"/>
      <c r="G82" s="64"/>
      <c r="H82" s="64"/>
      <c r="I82" s="174"/>
      <c r="J82" s="64"/>
      <c r="K82" s="64"/>
      <c r="L82" s="62"/>
    </row>
    <row r="83" spans="2:65" s="10" customFormat="1" ht="29.25" customHeight="1">
      <c r="B83" s="179"/>
      <c r="C83" s="180" t="s">
        <v>147</v>
      </c>
      <c r="D83" s="181" t="s">
        <v>60</v>
      </c>
      <c r="E83" s="181" t="s">
        <v>56</v>
      </c>
      <c r="F83" s="181" t="s">
        <v>148</v>
      </c>
      <c r="G83" s="181" t="s">
        <v>149</v>
      </c>
      <c r="H83" s="181" t="s">
        <v>150</v>
      </c>
      <c r="I83" s="182" t="s">
        <v>151</v>
      </c>
      <c r="J83" s="181" t="s">
        <v>141</v>
      </c>
      <c r="K83" s="183" t="s">
        <v>152</v>
      </c>
      <c r="L83" s="184"/>
      <c r="M83" s="82" t="s">
        <v>153</v>
      </c>
      <c r="N83" s="83" t="s">
        <v>45</v>
      </c>
      <c r="O83" s="83" t="s">
        <v>154</v>
      </c>
      <c r="P83" s="83" t="s">
        <v>155</v>
      </c>
      <c r="Q83" s="83" t="s">
        <v>156</v>
      </c>
      <c r="R83" s="83" t="s">
        <v>157</v>
      </c>
      <c r="S83" s="83" t="s">
        <v>158</v>
      </c>
      <c r="T83" s="84" t="s">
        <v>159</v>
      </c>
    </row>
    <row r="84" spans="2:65" s="1" customFormat="1" ht="29.25" customHeight="1">
      <c r="B84" s="42"/>
      <c r="C84" s="88" t="s">
        <v>142</v>
      </c>
      <c r="D84" s="64"/>
      <c r="E84" s="64"/>
      <c r="F84" s="64"/>
      <c r="G84" s="64"/>
      <c r="H84" s="64"/>
      <c r="I84" s="174"/>
      <c r="J84" s="185">
        <f>BK84</f>
        <v>0</v>
      </c>
      <c r="K84" s="64"/>
      <c r="L84" s="62"/>
      <c r="M84" s="85"/>
      <c r="N84" s="86"/>
      <c r="O84" s="86"/>
      <c r="P84" s="186">
        <f>P85</f>
        <v>0</v>
      </c>
      <c r="Q84" s="86"/>
      <c r="R84" s="186">
        <f>R85</f>
        <v>0</v>
      </c>
      <c r="S84" s="86"/>
      <c r="T84" s="187">
        <f>T85</f>
        <v>0</v>
      </c>
      <c r="AT84" s="25" t="s">
        <v>74</v>
      </c>
      <c r="AU84" s="25" t="s">
        <v>143</v>
      </c>
      <c r="BK84" s="188">
        <f>BK85</f>
        <v>0</v>
      </c>
    </row>
    <row r="85" spans="2:65" s="11" customFormat="1" ht="37.35" customHeight="1">
      <c r="B85" s="189"/>
      <c r="C85" s="190"/>
      <c r="D85" s="191" t="s">
        <v>74</v>
      </c>
      <c r="E85" s="192" t="s">
        <v>160</v>
      </c>
      <c r="F85" s="192" t="s">
        <v>161</v>
      </c>
      <c r="G85" s="190"/>
      <c r="H85" s="190"/>
      <c r="I85" s="193"/>
      <c r="J85" s="194">
        <f>BK85</f>
        <v>0</v>
      </c>
      <c r="K85" s="190"/>
      <c r="L85" s="195"/>
      <c r="M85" s="196"/>
      <c r="N85" s="197"/>
      <c r="O85" s="197"/>
      <c r="P85" s="198">
        <f>P86</f>
        <v>0</v>
      </c>
      <c r="Q85" s="197"/>
      <c r="R85" s="198">
        <f>R86</f>
        <v>0</v>
      </c>
      <c r="S85" s="197"/>
      <c r="T85" s="199">
        <f>T86</f>
        <v>0</v>
      </c>
      <c r="AR85" s="200" t="s">
        <v>25</v>
      </c>
      <c r="AT85" s="201" t="s">
        <v>74</v>
      </c>
      <c r="AU85" s="201" t="s">
        <v>75</v>
      </c>
      <c r="AY85" s="200" t="s">
        <v>162</v>
      </c>
      <c r="BK85" s="202">
        <f>BK86</f>
        <v>0</v>
      </c>
    </row>
    <row r="86" spans="2:65" s="11" customFormat="1" ht="19.899999999999999" customHeight="1">
      <c r="B86" s="189"/>
      <c r="C86" s="190"/>
      <c r="D86" s="191" t="s">
        <v>74</v>
      </c>
      <c r="E86" s="203" t="s">
        <v>25</v>
      </c>
      <c r="F86" s="203" t="s">
        <v>163</v>
      </c>
      <c r="G86" s="190"/>
      <c r="H86" s="190"/>
      <c r="I86" s="193"/>
      <c r="J86" s="204">
        <f>BK86</f>
        <v>0</v>
      </c>
      <c r="K86" s="190"/>
      <c r="L86" s="195"/>
      <c r="M86" s="196"/>
      <c r="N86" s="197"/>
      <c r="O86" s="197"/>
      <c r="P86" s="198">
        <f>SUM(P87:P100)</f>
        <v>0</v>
      </c>
      <c r="Q86" s="197"/>
      <c r="R86" s="198">
        <f>SUM(R87:R100)</f>
        <v>0</v>
      </c>
      <c r="S86" s="197"/>
      <c r="T86" s="199">
        <f>SUM(T87:T100)</f>
        <v>0</v>
      </c>
      <c r="AR86" s="200" t="s">
        <v>25</v>
      </c>
      <c r="AT86" s="201" t="s">
        <v>74</v>
      </c>
      <c r="AU86" s="201" t="s">
        <v>25</v>
      </c>
      <c r="AY86" s="200" t="s">
        <v>162</v>
      </c>
      <c r="BK86" s="202">
        <f>SUM(BK87:BK100)</f>
        <v>0</v>
      </c>
    </row>
    <row r="87" spans="2:65" s="1" customFormat="1" ht="25.5" customHeight="1">
      <c r="B87" s="42"/>
      <c r="C87" s="205" t="s">
        <v>25</v>
      </c>
      <c r="D87" s="205" t="s">
        <v>164</v>
      </c>
      <c r="E87" s="206" t="s">
        <v>165</v>
      </c>
      <c r="F87" s="207" t="s">
        <v>508</v>
      </c>
      <c r="G87" s="208" t="s">
        <v>167</v>
      </c>
      <c r="H87" s="209">
        <v>233.53</v>
      </c>
      <c r="I87" s="210"/>
      <c r="J87" s="211">
        <f>ROUND(I87*H87,2)</f>
        <v>0</v>
      </c>
      <c r="K87" s="207" t="s">
        <v>168</v>
      </c>
      <c r="L87" s="62"/>
      <c r="M87" s="212" t="s">
        <v>24</v>
      </c>
      <c r="N87" s="213" t="s">
        <v>46</v>
      </c>
      <c r="O87" s="43"/>
      <c r="P87" s="214">
        <f>O87*H87</f>
        <v>0</v>
      </c>
      <c r="Q87" s="214">
        <v>0</v>
      </c>
      <c r="R87" s="214">
        <f>Q87*H87</f>
        <v>0</v>
      </c>
      <c r="S87" s="214">
        <v>0</v>
      </c>
      <c r="T87" s="215">
        <f>S87*H87</f>
        <v>0</v>
      </c>
      <c r="AR87" s="25" t="s">
        <v>169</v>
      </c>
      <c r="AT87" s="25" t="s">
        <v>164</v>
      </c>
      <c r="AU87" s="25" t="s">
        <v>83</v>
      </c>
      <c r="AY87" s="25" t="s">
        <v>162</v>
      </c>
      <c r="BE87" s="216">
        <f>IF(N87="základní",J87,0)</f>
        <v>0</v>
      </c>
      <c r="BF87" s="216">
        <f>IF(N87="snížená",J87,0)</f>
        <v>0</v>
      </c>
      <c r="BG87" s="216">
        <f>IF(N87="zákl. přenesená",J87,0)</f>
        <v>0</v>
      </c>
      <c r="BH87" s="216">
        <f>IF(N87="sníž. přenesená",J87,0)</f>
        <v>0</v>
      </c>
      <c r="BI87" s="216">
        <f>IF(N87="nulová",J87,0)</f>
        <v>0</v>
      </c>
      <c r="BJ87" s="25" t="s">
        <v>25</v>
      </c>
      <c r="BK87" s="216">
        <f>ROUND(I87*H87,2)</f>
        <v>0</v>
      </c>
      <c r="BL87" s="25" t="s">
        <v>169</v>
      </c>
      <c r="BM87" s="25" t="s">
        <v>774</v>
      </c>
    </row>
    <row r="88" spans="2:65" s="1" customFormat="1" ht="175.5">
      <c r="B88" s="42"/>
      <c r="C88" s="64"/>
      <c r="D88" s="217" t="s">
        <v>171</v>
      </c>
      <c r="E88" s="64"/>
      <c r="F88" s="218" t="s">
        <v>172</v>
      </c>
      <c r="G88" s="64"/>
      <c r="H88" s="64"/>
      <c r="I88" s="174"/>
      <c r="J88" s="64"/>
      <c r="K88" s="64"/>
      <c r="L88" s="62"/>
      <c r="M88" s="219"/>
      <c r="N88" s="43"/>
      <c r="O88" s="43"/>
      <c r="P88" s="43"/>
      <c r="Q88" s="43"/>
      <c r="R88" s="43"/>
      <c r="S88" s="43"/>
      <c r="T88" s="79"/>
      <c r="AT88" s="25" t="s">
        <v>171</v>
      </c>
      <c r="AU88" s="25" t="s">
        <v>83</v>
      </c>
    </row>
    <row r="89" spans="2:65" s="12" customFormat="1" ht="13.5">
      <c r="B89" s="220"/>
      <c r="C89" s="221"/>
      <c r="D89" s="217" t="s">
        <v>173</v>
      </c>
      <c r="E89" s="222" t="s">
        <v>24</v>
      </c>
      <c r="F89" s="223" t="s">
        <v>775</v>
      </c>
      <c r="G89" s="221"/>
      <c r="H89" s="224">
        <v>240.73</v>
      </c>
      <c r="I89" s="225"/>
      <c r="J89" s="221"/>
      <c r="K89" s="221"/>
      <c r="L89" s="226"/>
      <c r="M89" s="227"/>
      <c r="N89" s="228"/>
      <c r="O89" s="228"/>
      <c r="P89" s="228"/>
      <c r="Q89" s="228"/>
      <c r="R89" s="228"/>
      <c r="S89" s="228"/>
      <c r="T89" s="229"/>
      <c r="AT89" s="230" t="s">
        <v>173</v>
      </c>
      <c r="AU89" s="230" t="s">
        <v>83</v>
      </c>
      <c r="AV89" s="12" t="s">
        <v>83</v>
      </c>
      <c r="AW89" s="12" t="s">
        <v>39</v>
      </c>
      <c r="AX89" s="12" t="s">
        <v>75</v>
      </c>
      <c r="AY89" s="230" t="s">
        <v>162</v>
      </c>
    </row>
    <row r="90" spans="2:65" s="12" customFormat="1" ht="13.5">
      <c r="B90" s="220"/>
      <c r="C90" s="221"/>
      <c r="D90" s="217" t="s">
        <v>173</v>
      </c>
      <c r="E90" s="222" t="s">
        <v>24</v>
      </c>
      <c r="F90" s="223" t="s">
        <v>776</v>
      </c>
      <c r="G90" s="221"/>
      <c r="H90" s="224">
        <v>-7.2</v>
      </c>
      <c r="I90" s="225"/>
      <c r="J90" s="221"/>
      <c r="K90" s="221"/>
      <c r="L90" s="226"/>
      <c r="M90" s="227"/>
      <c r="N90" s="228"/>
      <c r="O90" s="228"/>
      <c r="P90" s="228"/>
      <c r="Q90" s="228"/>
      <c r="R90" s="228"/>
      <c r="S90" s="228"/>
      <c r="T90" s="229"/>
      <c r="AT90" s="230" t="s">
        <v>173</v>
      </c>
      <c r="AU90" s="230" t="s">
        <v>83</v>
      </c>
      <c r="AV90" s="12" t="s">
        <v>83</v>
      </c>
      <c r="AW90" s="12" t="s">
        <v>39</v>
      </c>
      <c r="AX90" s="12" t="s">
        <v>75</v>
      </c>
      <c r="AY90" s="230" t="s">
        <v>162</v>
      </c>
    </row>
    <row r="91" spans="2:65" s="13" customFormat="1" ht="13.5">
      <c r="B91" s="234"/>
      <c r="C91" s="235"/>
      <c r="D91" s="217" t="s">
        <v>173</v>
      </c>
      <c r="E91" s="236" t="s">
        <v>133</v>
      </c>
      <c r="F91" s="237" t="s">
        <v>257</v>
      </c>
      <c r="G91" s="235"/>
      <c r="H91" s="238">
        <v>233.53</v>
      </c>
      <c r="I91" s="239"/>
      <c r="J91" s="235"/>
      <c r="K91" s="235"/>
      <c r="L91" s="240"/>
      <c r="M91" s="241"/>
      <c r="N91" s="242"/>
      <c r="O91" s="242"/>
      <c r="P91" s="242"/>
      <c r="Q91" s="242"/>
      <c r="R91" s="242"/>
      <c r="S91" s="242"/>
      <c r="T91" s="243"/>
      <c r="AT91" s="244" t="s">
        <v>173</v>
      </c>
      <c r="AU91" s="244" t="s">
        <v>83</v>
      </c>
      <c r="AV91" s="13" t="s">
        <v>169</v>
      </c>
      <c r="AW91" s="13" t="s">
        <v>39</v>
      </c>
      <c r="AX91" s="13" t="s">
        <v>25</v>
      </c>
      <c r="AY91" s="244" t="s">
        <v>162</v>
      </c>
    </row>
    <row r="92" spans="2:65" s="1" customFormat="1" ht="38.25" customHeight="1">
      <c r="B92" s="42"/>
      <c r="C92" s="205" t="s">
        <v>83</v>
      </c>
      <c r="D92" s="205" t="s">
        <v>164</v>
      </c>
      <c r="E92" s="206" t="s">
        <v>175</v>
      </c>
      <c r="F92" s="207" t="s">
        <v>512</v>
      </c>
      <c r="G92" s="208" t="s">
        <v>167</v>
      </c>
      <c r="H92" s="209">
        <v>233.53</v>
      </c>
      <c r="I92" s="210"/>
      <c r="J92" s="211">
        <f>ROUND(I92*H92,2)</f>
        <v>0</v>
      </c>
      <c r="K92" s="207" t="s">
        <v>168</v>
      </c>
      <c r="L92" s="62"/>
      <c r="M92" s="212" t="s">
        <v>24</v>
      </c>
      <c r="N92" s="213" t="s">
        <v>46</v>
      </c>
      <c r="O92" s="43"/>
      <c r="P92" s="214">
        <f>O92*H92</f>
        <v>0</v>
      </c>
      <c r="Q92" s="214">
        <v>0</v>
      </c>
      <c r="R92" s="214">
        <f>Q92*H92</f>
        <v>0</v>
      </c>
      <c r="S92" s="214">
        <v>0</v>
      </c>
      <c r="T92" s="215">
        <f>S92*H92</f>
        <v>0</v>
      </c>
      <c r="AR92" s="25" t="s">
        <v>169</v>
      </c>
      <c r="AT92" s="25" t="s">
        <v>164</v>
      </c>
      <c r="AU92" s="25" t="s">
        <v>83</v>
      </c>
      <c r="AY92" s="25" t="s">
        <v>162</v>
      </c>
      <c r="BE92" s="216">
        <f>IF(N92="základní",J92,0)</f>
        <v>0</v>
      </c>
      <c r="BF92" s="216">
        <f>IF(N92="snížená",J92,0)</f>
        <v>0</v>
      </c>
      <c r="BG92" s="216">
        <f>IF(N92="zákl. přenesená",J92,0)</f>
        <v>0</v>
      </c>
      <c r="BH92" s="216">
        <f>IF(N92="sníž. přenesená",J92,0)</f>
        <v>0</v>
      </c>
      <c r="BI92" s="216">
        <f>IF(N92="nulová",J92,0)</f>
        <v>0</v>
      </c>
      <c r="BJ92" s="25" t="s">
        <v>25</v>
      </c>
      <c r="BK92" s="216">
        <f>ROUND(I92*H92,2)</f>
        <v>0</v>
      </c>
      <c r="BL92" s="25" t="s">
        <v>169</v>
      </c>
      <c r="BM92" s="25" t="s">
        <v>777</v>
      </c>
    </row>
    <row r="93" spans="2:65" s="1" customFormat="1" ht="175.5">
      <c r="B93" s="42"/>
      <c r="C93" s="64"/>
      <c r="D93" s="217" t="s">
        <v>171</v>
      </c>
      <c r="E93" s="64"/>
      <c r="F93" s="218" t="s">
        <v>178</v>
      </c>
      <c r="G93" s="64"/>
      <c r="H93" s="64"/>
      <c r="I93" s="174"/>
      <c r="J93" s="64"/>
      <c r="K93" s="64"/>
      <c r="L93" s="62"/>
      <c r="M93" s="219"/>
      <c r="N93" s="43"/>
      <c r="O93" s="43"/>
      <c r="P93" s="43"/>
      <c r="Q93" s="43"/>
      <c r="R93" s="43"/>
      <c r="S93" s="43"/>
      <c r="T93" s="79"/>
      <c r="AT93" s="25" t="s">
        <v>171</v>
      </c>
      <c r="AU93" s="25" t="s">
        <v>83</v>
      </c>
    </row>
    <row r="94" spans="2:65" s="12" customFormat="1" ht="13.5">
      <c r="B94" s="220"/>
      <c r="C94" s="221"/>
      <c r="D94" s="217" t="s">
        <v>173</v>
      </c>
      <c r="E94" s="222" t="s">
        <v>372</v>
      </c>
      <c r="F94" s="223" t="s">
        <v>133</v>
      </c>
      <c r="G94" s="221"/>
      <c r="H94" s="224">
        <v>233.53</v>
      </c>
      <c r="I94" s="225"/>
      <c r="J94" s="221"/>
      <c r="K94" s="221"/>
      <c r="L94" s="226"/>
      <c r="M94" s="227"/>
      <c r="N94" s="228"/>
      <c r="O94" s="228"/>
      <c r="P94" s="228"/>
      <c r="Q94" s="228"/>
      <c r="R94" s="228"/>
      <c r="S94" s="228"/>
      <c r="T94" s="229"/>
      <c r="AT94" s="230" t="s">
        <v>173</v>
      </c>
      <c r="AU94" s="230" t="s">
        <v>83</v>
      </c>
      <c r="AV94" s="12" t="s">
        <v>83</v>
      </c>
      <c r="AW94" s="12" t="s">
        <v>39</v>
      </c>
      <c r="AX94" s="12" t="s">
        <v>25</v>
      </c>
      <c r="AY94" s="230" t="s">
        <v>162</v>
      </c>
    </row>
    <row r="95" spans="2:65" s="1" customFormat="1" ht="16.5" customHeight="1">
      <c r="B95" s="42"/>
      <c r="C95" s="205" t="s">
        <v>180</v>
      </c>
      <c r="D95" s="205" t="s">
        <v>164</v>
      </c>
      <c r="E95" s="206" t="s">
        <v>181</v>
      </c>
      <c r="F95" s="207" t="s">
        <v>182</v>
      </c>
      <c r="G95" s="208" t="s">
        <v>167</v>
      </c>
      <c r="H95" s="209">
        <v>233.53</v>
      </c>
      <c r="I95" s="210"/>
      <c r="J95" s="211">
        <f>ROUND(I95*H95,2)</f>
        <v>0</v>
      </c>
      <c r="K95" s="207" t="s">
        <v>168</v>
      </c>
      <c r="L95" s="62"/>
      <c r="M95" s="212" t="s">
        <v>24</v>
      </c>
      <c r="N95" s="213" t="s">
        <v>46</v>
      </c>
      <c r="O95" s="43"/>
      <c r="P95" s="214">
        <f>O95*H95</f>
        <v>0</v>
      </c>
      <c r="Q95" s="214">
        <v>0</v>
      </c>
      <c r="R95" s="214">
        <f>Q95*H95</f>
        <v>0</v>
      </c>
      <c r="S95" s="214">
        <v>0</v>
      </c>
      <c r="T95" s="215">
        <f>S95*H95</f>
        <v>0</v>
      </c>
      <c r="AR95" s="25" t="s">
        <v>169</v>
      </c>
      <c r="AT95" s="25" t="s">
        <v>164</v>
      </c>
      <c r="AU95" s="25" t="s">
        <v>83</v>
      </c>
      <c r="AY95" s="25" t="s">
        <v>162</v>
      </c>
      <c r="BE95" s="216">
        <f>IF(N95="základní",J95,0)</f>
        <v>0</v>
      </c>
      <c r="BF95" s="216">
        <f>IF(N95="snížená",J95,0)</f>
        <v>0</v>
      </c>
      <c r="BG95" s="216">
        <f>IF(N95="zákl. přenesená",J95,0)</f>
        <v>0</v>
      </c>
      <c r="BH95" s="216">
        <f>IF(N95="sníž. přenesená",J95,0)</f>
        <v>0</v>
      </c>
      <c r="BI95" s="216">
        <f>IF(N95="nulová",J95,0)</f>
        <v>0</v>
      </c>
      <c r="BJ95" s="25" t="s">
        <v>25</v>
      </c>
      <c r="BK95" s="216">
        <f>ROUND(I95*H95,2)</f>
        <v>0</v>
      </c>
      <c r="BL95" s="25" t="s">
        <v>169</v>
      </c>
      <c r="BM95" s="25" t="s">
        <v>778</v>
      </c>
    </row>
    <row r="96" spans="2:65" s="1" customFormat="1" ht="175.5">
      <c r="B96" s="42"/>
      <c r="C96" s="64"/>
      <c r="D96" s="217" t="s">
        <v>171</v>
      </c>
      <c r="E96" s="64"/>
      <c r="F96" s="218" t="s">
        <v>184</v>
      </c>
      <c r="G96" s="64"/>
      <c r="H96" s="64"/>
      <c r="I96" s="174"/>
      <c r="J96" s="64"/>
      <c r="K96" s="64"/>
      <c r="L96" s="62"/>
      <c r="M96" s="219"/>
      <c r="N96" s="43"/>
      <c r="O96" s="43"/>
      <c r="P96" s="43"/>
      <c r="Q96" s="43"/>
      <c r="R96" s="43"/>
      <c r="S96" s="43"/>
      <c r="T96" s="79"/>
      <c r="AT96" s="25" t="s">
        <v>171</v>
      </c>
      <c r="AU96" s="25" t="s">
        <v>83</v>
      </c>
    </row>
    <row r="97" spans="2:65" s="12" customFormat="1" ht="13.5">
      <c r="B97" s="220"/>
      <c r="C97" s="221"/>
      <c r="D97" s="217" t="s">
        <v>173</v>
      </c>
      <c r="E97" s="222" t="s">
        <v>24</v>
      </c>
      <c r="F97" s="223" t="s">
        <v>372</v>
      </c>
      <c r="G97" s="221"/>
      <c r="H97" s="224">
        <v>233.53</v>
      </c>
      <c r="I97" s="225"/>
      <c r="J97" s="221"/>
      <c r="K97" s="221"/>
      <c r="L97" s="226"/>
      <c r="M97" s="227"/>
      <c r="N97" s="228"/>
      <c r="O97" s="228"/>
      <c r="P97" s="228"/>
      <c r="Q97" s="228"/>
      <c r="R97" s="228"/>
      <c r="S97" s="228"/>
      <c r="T97" s="229"/>
      <c r="AT97" s="230" t="s">
        <v>173</v>
      </c>
      <c r="AU97" s="230" t="s">
        <v>83</v>
      </c>
      <c r="AV97" s="12" t="s">
        <v>83</v>
      </c>
      <c r="AW97" s="12" t="s">
        <v>39</v>
      </c>
      <c r="AX97" s="12" t="s">
        <v>25</v>
      </c>
      <c r="AY97" s="230" t="s">
        <v>162</v>
      </c>
    </row>
    <row r="98" spans="2:65" s="1" customFormat="1" ht="16.5" customHeight="1">
      <c r="B98" s="42"/>
      <c r="C98" s="205" t="s">
        <v>169</v>
      </c>
      <c r="D98" s="205" t="s">
        <v>164</v>
      </c>
      <c r="E98" s="206" t="s">
        <v>186</v>
      </c>
      <c r="F98" s="207" t="s">
        <v>779</v>
      </c>
      <c r="G98" s="208" t="s">
        <v>188</v>
      </c>
      <c r="H98" s="209">
        <v>420.35399999999998</v>
      </c>
      <c r="I98" s="210"/>
      <c r="J98" s="211">
        <f>ROUND(I98*H98,2)</f>
        <v>0</v>
      </c>
      <c r="K98" s="207" t="s">
        <v>168</v>
      </c>
      <c r="L98" s="62"/>
      <c r="M98" s="212" t="s">
        <v>24</v>
      </c>
      <c r="N98" s="213" t="s">
        <v>46</v>
      </c>
      <c r="O98" s="43"/>
      <c r="P98" s="214">
        <f>O98*H98</f>
        <v>0</v>
      </c>
      <c r="Q98" s="214">
        <v>0</v>
      </c>
      <c r="R98" s="214">
        <f>Q98*H98</f>
        <v>0</v>
      </c>
      <c r="S98" s="214">
        <v>0</v>
      </c>
      <c r="T98" s="215">
        <f>S98*H98</f>
        <v>0</v>
      </c>
      <c r="AR98" s="25" t="s">
        <v>169</v>
      </c>
      <c r="AT98" s="25" t="s">
        <v>164</v>
      </c>
      <c r="AU98" s="25" t="s">
        <v>83</v>
      </c>
      <c r="AY98" s="25" t="s">
        <v>162</v>
      </c>
      <c r="BE98" s="216">
        <f>IF(N98="základní",J98,0)</f>
        <v>0</v>
      </c>
      <c r="BF98" s="216">
        <f>IF(N98="snížená",J98,0)</f>
        <v>0</v>
      </c>
      <c r="BG98" s="216">
        <f>IF(N98="zákl. přenesená",J98,0)</f>
        <v>0</v>
      </c>
      <c r="BH98" s="216">
        <f>IF(N98="sníž. přenesená",J98,0)</f>
        <v>0</v>
      </c>
      <c r="BI98" s="216">
        <f>IF(N98="nulová",J98,0)</f>
        <v>0</v>
      </c>
      <c r="BJ98" s="25" t="s">
        <v>25</v>
      </c>
      <c r="BK98" s="216">
        <f>ROUND(I98*H98,2)</f>
        <v>0</v>
      </c>
      <c r="BL98" s="25" t="s">
        <v>169</v>
      </c>
      <c r="BM98" s="25" t="s">
        <v>780</v>
      </c>
    </row>
    <row r="99" spans="2:65" s="1" customFormat="1" ht="175.5">
      <c r="B99" s="42"/>
      <c r="C99" s="64"/>
      <c r="D99" s="217" t="s">
        <v>171</v>
      </c>
      <c r="E99" s="64"/>
      <c r="F99" s="218" t="s">
        <v>184</v>
      </c>
      <c r="G99" s="64"/>
      <c r="H99" s="64"/>
      <c r="I99" s="174"/>
      <c r="J99" s="64"/>
      <c r="K99" s="64"/>
      <c r="L99" s="62"/>
      <c r="M99" s="219"/>
      <c r="N99" s="43"/>
      <c r="O99" s="43"/>
      <c r="P99" s="43"/>
      <c r="Q99" s="43"/>
      <c r="R99" s="43"/>
      <c r="S99" s="43"/>
      <c r="T99" s="79"/>
      <c r="AT99" s="25" t="s">
        <v>171</v>
      </c>
      <c r="AU99" s="25" t="s">
        <v>83</v>
      </c>
    </row>
    <row r="100" spans="2:65" s="12" customFormat="1" ht="13.5">
      <c r="B100" s="220"/>
      <c r="C100" s="221"/>
      <c r="D100" s="217" t="s">
        <v>173</v>
      </c>
      <c r="E100" s="222" t="s">
        <v>24</v>
      </c>
      <c r="F100" s="223" t="s">
        <v>516</v>
      </c>
      <c r="G100" s="221"/>
      <c r="H100" s="224">
        <v>420.35399999999998</v>
      </c>
      <c r="I100" s="225"/>
      <c r="J100" s="221"/>
      <c r="K100" s="221"/>
      <c r="L100" s="226"/>
      <c r="M100" s="231"/>
      <c r="N100" s="232"/>
      <c r="O100" s="232"/>
      <c r="P100" s="232"/>
      <c r="Q100" s="232"/>
      <c r="R100" s="232"/>
      <c r="S100" s="232"/>
      <c r="T100" s="233"/>
      <c r="AT100" s="230" t="s">
        <v>173</v>
      </c>
      <c r="AU100" s="230" t="s">
        <v>83</v>
      </c>
      <c r="AV100" s="12" t="s">
        <v>83</v>
      </c>
      <c r="AW100" s="12" t="s">
        <v>39</v>
      </c>
      <c r="AX100" s="12" t="s">
        <v>25</v>
      </c>
      <c r="AY100" s="230" t="s">
        <v>162</v>
      </c>
    </row>
    <row r="101" spans="2:65" s="1" customFormat="1" ht="6.95" customHeight="1">
      <c r="B101" s="57"/>
      <c r="C101" s="58"/>
      <c r="D101" s="58"/>
      <c r="E101" s="58"/>
      <c r="F101" s="58"/>
      <c r="G101" s="58"/>
      <c r="H101" s="58"/>
      <c r="I101" s="150"/>
      <c r="J101" s="58"/>
      <c r="K101" s="58"/>
      <c r="L101" s="62"/>
    </row>
  </sheetData>
  <sheetProtection algorithmName="SHA-512" hashValue="R8SPL9bzEnUbIFJIk0SwzH2RFOkMhzK/FUD4C5VJx9IkWr/6Mk+NFQA6XJLKWb9tb4G7sHNVMhncH9tWEpwOcQ==" saltValue="IoyBdnTUpZkzZJQ/qOAqHJxz8wOMNKCp6hHI0sUdPJxPyZ5ei/Miih1O+Ll2j64tWqzjXWFkFMhtmIuKVyxIPg==" spinCount="100000" sheet="1" objects="1" scenarios="1" formatColumns="0" formatRows="0" autoFilter="0"/>
  <autoFilter ref="C83:K100"/>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25</vt:i4>
      </vt:variant>
    </vt:vector>
  </HeadingPairs>
  <TitlesOfParts>
    <vt:vector size="38" baseType="lpstr">
      <vt:lpstr>Rekapitulace stavby</vt:lpstr>
      <vt:lpstr>01 - SO1_Soupis prací - o...</vt:lpstr>
      <vt:lpstr>02 - SO1_Soupis prací - p...</vt:lpstr>
      <vt:lpstr>01 - SO2_Soupis prací - o...</vt:lpstr>
      <vt:lpstr>02 - SO2_Soupis prací - p...</vt:lpstr>
      <vt:lpstr>03 - SO2_Soupis prací - p...</vt:lpstr>
      <vt:lpstr>01 - SO3_Soupis prací - o...</vt:lpstr>
      <vt:lpstr>02 - SO3_Soupis prací - p...</vt:lpstr>
      <vt:lpstr>01 - SO4_Soupis prací - o...</vt:lpstr>
      <vt:lpstr>02 - SO4_Soupis prací - p...</vt:lpstr>
      <vt:lpstr>01 - SO5_Soupis prací </vt:lpstr>
      <vt:lpstr>01 - Soupis nákladů</vt:lpstr>
      <vt:lpstr>Pokyny pro vyplnění</vt:lpstr>
      <vt:lpstr>'01 - SO1_Soupis prací - o...'!Názvy_tisku</vt:lpstr>
      <vt:lpstr>'01 - SO2_Soupis prací - o...'!Názvy_tisku</vt:lpstr>
      <vt:lpstr>'01 - SO3_Soupis prací - o...'!Názvy_tisku</vt:lpstr>
      <vt:lpstr>'01 - SO4_Soupis prací - o...'!Názvy_tisku</vt:lpstr>
      <vt:lpstr>'01 - SO5_Soupis prací '!Názvy_tisku</vt:lpstr>
      <vt:lpstr>'01 - Soupis nákladů'!Názvy_tisku</vt:lpstr>
      <vt:lpstr>'02 - SO1_Soupis prací - p...'!Názvy_tisku</vt:lpstr>
      <vt:lpstr>'02 - SO2_Soupis prací - p...'!Názvy_tisku</vt:lpstr>
      <vt:lpstr>'02 - SO3_Soupis prací - p...'!Názvy_tisku</vt:lpstr>
      <vt:lpstr>'02 - SO4_Soupis prací - p...'!Názvy_tisku</vt:lpstr>
      <vt:lpstr>'03 - SO2_Soupis prací - p...'!Názvy_tisku</vt:lpstr>
      <vt:lpstr>'Rekapitulace stavby'!Názvy_tisku</vt:lpstr>
      <vt:lpstr>'01 - SO1_Soupis prací - o...'!Oblast_tisku</vt:lpstr>
      <vt:lpstr>'01 - SO2_Soupis prací - o...'!Oblast_tisku</vt:lpstr>
      <vt:lpstr>'01 - SO3_Soupis prací - o...'!Oblast_tisku</vt:lpstr>
      <vt:lpstr>'01 - SO4_Soupis prací - o...'!Oblast_tisku</vt:lpstr>
      <vt:lpstr>'01 - SO5_Soupis prací '!Oblast_tisku</vt:lpstr>
      <vt:lpstr>'01 - Soupis nákladů'!Oblast_tisku</vt:lpstr>
      <vt:lpstr>'02 - SO1_Soupis prací - p...'!Oblast_tisku</vt:lpstr>
      <vt:lpstr>'02 - SO2_Soupis prací - p...'!Oblast_tisku</vt:lpstr>
      <vt:lpstr>'02 - SO3_Soupis prací - p...'!Oblast_tisku</vt:lpstr>
      <vt:lpstr>'02 - SO4_Soupis prací - p...'!Oblast_tisku</vt:lpstr>
      <vt:lpstr>'03 - SO2_Soupis prací - p...'!Oblast_tisku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Palovska</dc:creator>
  <cp:lastModifiedBy>Kamila Válková</cp:lastModifiedBy>
  <dcterms:created xsi:type="dcterms:W3CDTF">2018-03-19T06:16:17Z</dcterms:created>
  <dcterms:modified xsi:type="dcterms:W3CDTF">2018-03-21T12:16:03Z</dcterms:modified>
</cp:coreProperties>
</file>